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chnicalprojec-my.sharepoint.com/personal/striz_technical-project_com/Documents/Archiv/___TP_21_007_Brownfield_Melcany/Final/21_05_31_OVV+VV/"/>
    </mc:Choice>
  </mc:AlternateContent>
  <xr:revisionPtr revIDLastSave="11" documentId="13_ncr:1_{E2134D0F-FC3E-4DF6-9B9E-0BEE8425CD4D}" xr6:coauthVersionLast="47" xr6:coauthVersionMax="47" xr10:uidLastSave="{F1523000-1574-4E51-9939-805808CE3B17}"/>
  <bookViews>
    <workbookView xWindow="37785" yWindow="3825" windowWidth="21600" windowHeight="11385" activeTab="2" xr2:uid="{00000000-000D-0000-FFFF-FFFF00000000}"/>
  </bookViews>
  <sheets>
    <sheet name="Stavba" sheetId="1" r:id="rId1"/>
    <sheet name="VzorPolozky" sheetId="10" state="hidden" r:id="rId2"/>
    <sheet name="LIKVIDACE DEŠŤOVÝCH VOD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'LIKVIDACE DEŠŤOVÝCH VOD'!$1:$7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'LIKVIDACE DEŠŤOVÝCH VOD'!$A$1:$X$67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I8" i="12"/>
  <c r="G46" i="1" s="1"/>
  <c r="K8" i="12"/>
  <c r="H46" i="1" s="1"/>
  <c r="O9" i="12"/>
  <c r="Q9" i="12"/>
  <c r="V9" i="12"/>
  <c r="M10" i="12"/>
  <c r="O10" i="12"/>
  <c r="Q10" i="12"/>
  <c r="V10" i="12"/>
  <c r="M11" i="12"/>
  <c r="O11" i="12"/>
  <c r="Q11" i="12"/>
  <c r="V11" i="12"/>
  <c r="M12" i="12"/>
  <c r="O12" i="12"/>
  <c r="Q12" i="12"/>
  <c r="V12" i="12"/>
  <c r="M13" i="12"/>
  <c r="O13" i="12"/>
  <c r="Q13" i="12"/>
  <c r="V13" i="12"/>
  <c r="M14" i="12"/>
  <c r="O14" i="12"/>
  <c r="Q14" i="12"/>
  <c r="V14" i="12"/>
  <c r="M15" i="12"/>
  <c r="O15" i="12"/>
  <c r="Q15" i="12"/>
  <c r="V15" i="12"/>
  <c r="M16" i="12"/>
  <c r="O16" i="12"/>
  <c r="Q16" i="12"/>
  <c r="V16" i="12"/>
  <c r="M18" i="12"/>
  <c r="O18" i="12"/>
  <c r="Q18" i="12"/>
  <c r="V18" i="12"/>
  <c r="I21" i="12"/>
  <c r="G47" i="1" s="1"/>
  <c r="K21" i="12"/>
  <c r="H47" i="1" s="1"/>
  <c r="O22" i="12"/>
  <c r="O21" i="12" s="1"/>
  <c r="Q22" i="12"/>
  <c r="Q21" i="12" s="1"/>
  <c r="V22" i="12"/>
  <c r="V21" i="12" s="1"/>
  <c r="G23" i="12"/>
  <c r="M24" i="12"/>
  <c r="M23" i="12" s="1"/>
  <c r="I23" i="12"/>
  <c r="G48" i="1" s="1"/>
  <c r="K23" i="12"/>
  <c r="H48" i="1" s="1"/>
  <c r="O24" i="12"/>
  <c r="O23" i="12" s="1"/>
  <c r="Q24" i="12"/>
  <c r="Q23" i="12" s="1"/>
  <c r="V24" i="12"/>
  <c r="V23" i="12" s="1"/>
  <c r="M26" i="12"/>
  <c r="M25" i="12" s="1"/>
  <c r="I25" i="12"/>
  <c r="G49" i="1" s="1"/>
  <c r="K25" i="12"/>
  <c r="H49" i="1" s="1"/>
  <c r="O26" i="12"/>
  <c r="O25" i="12" s="1"/>
  <c r="Q26" i="12"/>
  <c r="Q25" i="12" s="1"/>
  <c r="V26" i="12"/>
  <c r="V25" i="12" s="1"/>
  <c r="G27" i="12"/>
  <c r="I27" i="12"/>
  <c r="G50" i="1" s="1"/>
  <c r="K27" i="12"/>
  <c r="H50" i="1" s="1"/>
  <c r="O28" i="12"/>
  <c r="Q28" i="12"/>
  <c r="V28" i="12"/>
  <c r="M29" i="12"/>
  <c r="O29" i="12"/>
  <c r="Q29" i="12"/>
  <c r="V29" i="12"/>
  <c r="M30" i="12"/>
  <c r="O30" i="12"/>
  <c r="Q30" i="12"/>
  <c r="V30" i="12"/>
  <c r="M31" i="12"/>
  <c r="O31" i="12"/>
  <c r="Q31" i="12"/>
  <c r="V31" i="12"/>
  <c r="M32" i="12"/>
  <c r="O32" i="12"/>
  <c r="Q32" i="12"/>
  <c r="V32" i="12"/>
  <c r="M33" i="12"/>
  <c r="O33" i="12"/>
  <c r="Q33" i="12"/>
  <c r="V33" i="12"/>
  <c r="I34" i="12"/>
  <c r="G51" i="1" s="1"/>
  <c r="K34" i="12"/>
  <c r="H51" i="1" s="1"/>
  <c r="O35" i="12"/>
  <c r="O34" i="12" s="1"/>
  <c r="Q35" i="12"/>
  <c r="Q34" i="12" s="1"/>
  <c r="V35" i="12"/>
  <c r="V34" i="12" s="1"/>
  <c r="G36" i="12"/>
  <c r="M37" i="12"/>
  <c r="I36" i="12"/>
  <c r="G52" i="1" s="1"/>
  <c r="K36" i="12"/>
  <c r="H52" i="1" s="1"/>
  <c r="O37" i="12"/>
  <c r="Q37" i="12"/>
  <c r="V37" i="12"/>
  <c r="M38" i="12"/>
  <c r="O38" i="12"/>
  <c r="Q38" i="12"/>
  <c r="V38" i="12"/>
  <c r="M39" i="12"/>
  <c r="O39" i="12"/>
  <c r="Q39" i="12"/>
  <c r="V39" i="12"/>
  <c r="M40" i="12"/>
  <c r="O40" i="12"/>
  <c r="Q40" i="12"/>
  <c r="V40" i="12"/>
  <c r="M42" i="12"/>
  <c r="M41" i="12" s="1"/>
  <c r="I41" i="12"/>
  <c r="G53" i="1" s="1"/>
  <c r="E14" i="1" s="1"/>
  <c r="K41" i="12"/>
  <c r="H53" i="1" s="1"/>
  <c r="G14" i="1" s="1"/>
  <c r="O42" i="12"/>
  <c r="O41" i="12" s="1"/>
  <c r="Q42" i="12"/>
  <c r="Q41" i="12" s="1"/>
  <c r="V42" i="12"/>
  <c r="V41" i="12" s="1"/>
  <c r="G43" i="12"/>
  <c r="I43" i="12"/>
  <c r="G54" i="1" s="1"/>
  <c r="K43" i="12"/>
  <c r="H54" i="1" s="1"/>
  <c r="Q43" i="12"/>
  <c r="M44" i="12"/>
  <c r="O44" i="12"/>
  <c r="Q44" i="12"/>
  <c r="V44" i="12"/>
  <c r="M45" i="12"/>
  <c r="O45" i="12"/>
  <c r="Q45" i="12"/>
  <c r="V45" i="12"/>
  <c r="I46" i="12"/>
  <c r="G55" i="1" s="1"/>
  <c r="K46" i="12"/>
  <c r="H55" i="1" s="1"/>
  <c r="O47" i="12"/>
  <c r="Q47" i="12"/>
  <c r="V47" i="12"/>
  <c r="M48" i="12"/>
  <c r="O48" i="12"/>
  <c r="Q48" i="12"/>
  <c r="V48" i="12"/>
  <c r="M49" i="12"/>
  <c r="O49" i="12"/>
  <c r="Q49" i="12"/>
  <c r="V49" i="12"/>
  <c r="M51" i="12"/>
  <c r="I50" i="12"/>
  <c r="G56" i="1" s="1"/>
  <c r="E16" i="1" s="1"/>
  <c r="K50" i="12"/>
  <c r="H56" i="1" s="1"/>
  <c r="G16" i="1" s="1"/>
  <c r="O51" i="12"/>
  <c r="Q51" i="12"/>
  <c r="V51" i="12"/>
  <c r="M52" i="12"/>
  <c r="O52" i="12"/>
  <c r="Q52" i="12"/>
  <c r="V52" i="12"/>
  <c r="M53" i="12"/>
  <c r="O53" i="12"/>
  <c r="Q53" i="12"/>
  <c r="V53" i="12"/>
  <c r="M54" i="12"/>
  <c r="O54" i="12"/>
  <c r="Q54" i="12"/>
  <c r="V54" i="12"/>
  <c r="G50" i="12"/>
  <c r="O55" i="12"/>
  <c r="Q55" i="12"/>
  <c r="V55" i="12"/>
  <c r="AE57" i="12"/>
  <c r="F37" i="1" s="1"/>
  <c r="G17" i="1"/>
  <c r="E17" i="1"/>
  <c r="I57" i="1"/>
  <c r="J56" i="1" s="1"/>
  <c r="Q8" i="12" l="1"/>
  <c r="O36" i="12"/>
  <c r="O27" i="12"/>
  <c r="V46" i="12"/>
  <c r="Q27" i="12"/>
  <c r="O8" i="12"/>
  <c r="Q46" i="12"/>
  <c r="O43" i="12"/>
  <c r="V50" i="12"/>
  <c r="O46" i="12"/>
  <c r="Q50" i="12"/>
  <c r="O50" i="12"/>
  <c r="Q36" i="12"/>
  <c r="V43" i="12"/>
  <c r="V36" i="12"/>
  <c r="V27" i="12"/>
  <c r="V8" i="12"/>
  <c r="J49" i="1"/>
  <c r="J50" i="1"/>
  <c r="J46" i="1"/>
  <c r="J52" i="1"/>
  <c r="J48" i="1"/>
  <c r="J53" i="1"/>
  <c r="E15" i="1"/>
  <c r="G15" i="1"/>
  <c r="G13" i="1"/>
  <c r="G18" i="1" s="1"/>
  <c r="H57" i="1"/>
  <c r="E13" i="1"/>
  <c r="G57" i="1"/>
  <c r="F38" i="1"/>
  <c r="F36" i="1"/>
  <c r="F39" i="1" s="1"/>
  <c r="G20" i="1" s="1"/>
  <c r="J54" i="1"/>
  <c r="J47" i="1"/>
  <c r="J51" i="1"/>
  <c r="J55" i="1"/>
  <c r="M22" i="12"/>
  <c r="M21" i="12" s="1"/>
  <c r="AF57" i="12"/>
  <c r="G21" i="12"/>
  <c r="G46" i="12"/>
  <c r="M47" i="12"/>
  <c r="M46" i="12" s="1"/>
  <c r="M36" i="12"/>
  <c r="M35" i="12"/>
  <c r="M34" i="12" s="1"/>
  <c r="G34" i="12"/>
  <c r="M55" i="12"/>
  <c r="M50" i="12" s="1"/>
  <c r="M43" i="12"/>
  <c r="M28" i="12"/>
  <c r="M27" i="12" s="1"/>
  <c r="M9" i="12"/>
  <c r="M8" i="12" s="1"/>
  <c r="G41" i="12"/>
  <c r="G25" i="12"/>
  <c r="I18" i="1"/>
  <c r="J25" i="1"/>
  <c r="J23" i="1"/>
  <c r="G35" i="1"/>
  <c r="F35" i="1"/>
  <c r="J20" i="1"/>
  <c r="J21" i="1"/>
  <c r="J22" i="1"/>
  <c r="J24" i="1"/>
  <c r="E21" i="1"/>
  <c r="E23" i="1"/>
  <c r="E18" i="1" l="1"/>
  <c r="J57" i="1"/>
  <c r="G57" i="12"/>
  <c r="G37" i="1"/>
  <c r="H37" i="1" s="1"/>
  <c r="I37" i="1" s="1"/>
  <c r="G38" i="1"/>
  <c r="H38" i="1" s="1"/>
  <c r="I38" i="1" s="1"/>
  <c r="G36" i="1"/>
  <c r="A20" i="1"/>
  <c r="A21" i="1" s="1"/>
  <c r="G21" i="1" s="1"/>
  <c r="G39" i="1" l="1"/>
  <c r="H36" i="1"/>
  <c r="I36" i="1" l="1"/>
  <c r="I39" i="1" s="1"/>
  <c r="H39" i="1"/>
  <c r="G22" i="1"/>
  <c r="G25" i="1"/>
  <c r="J36" i="1" l="1"/>
  <c r="J39" i="1" s="1"/>
  <c r="J38" i="1"/>
  <c r="J37" i="1"/>
  <c r="A22" i="1"/>
  <c r="A23" i="1" s="1"/>
  <c r="G23" i="1" s="1"/>
  <c r="A24" i="1" s="1"/>
  <c r="A26" i="1" s="1"/>
  <c r="G26" i="1" s="1"/>
  <c r="G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C3AD8D4C-69E6-4765-9852-B67F878EE08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94A1E8E-0938-4D41-A271-DD3C97A2ED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<sst xmlns="http://schemas.openxmlformats.org/spreadsheetml/2006/main" count="438" uniqueCount="203">
  <si>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</si>
  <si>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</si>
  <si>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</si>
  <si>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</si>
  <si>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</si>
  <si>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</si>
  <si>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</si>
  <si>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</si>
  <si>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</si>
  <si>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</si>
  <si>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</si>
  <si>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</si>
  <si>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</si>
  <si>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</si>
  <si>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</si>
  <si>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</si>
  <si>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</si>
  <si>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</si>
  <si>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</si>
  <si>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</si>
  <si>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</si>
  <si>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</si>
  <si>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</si>
  <si>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</si>
  <si>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</si>
  <si>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</si>
  <si>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</si>
  <si>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</si>
  <si>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</si>
  <si>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</si>
  <si>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</si>
  <si>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</si>
  <si>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</si>
  <si>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</si>
  <si>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</si>
  <si>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</si>
  <si>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</si>
  <si>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</si>
  <si>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</si>
  <si>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déšt</t>
  </si>
  <si>
    <t>08</t>
  </si>
  <si>
    <t>8</t>
  </si>
  <si>
    <t>Rozpočet:</t>
  </si>
  <si>
    <t xml:space="preserve"> </t>
  </si>
  <si>
    <t>1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</si>
  <si>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</si>
  <si>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</si>
  <si>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</si>
  <si>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</si>
  <si>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</si>
  <si>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</si>
  <si>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</si>
  <si>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Základové konstrukce</t>
  </si>
  <si>
    <t>4</t>
  </si>
  <si>
    <t>Vodorovné konstrukce</t>
  </si>
  <si>
    <t>5</t>
  </si>
  <si>
    <t>Komunikace</t>
  </si>
  <si>
    <t>Trubní vedení</t>
  </si>
  <si>
    <t>99</t>
  </si>
  <si>
    <t>Staveništní přesun hmot</t>
  </si>
  <si>
    <t>M23</t>
  </si>
  <si>
    <t>721</t>
  </si>
  <si>
    <t>Vnitřní kanalizace</t>
  </si>
  <si>
    <t>M99</t>
  </si>
  <si>
    <t>Ostatní práce</t>
  </si>
  <si>
    <t>O</t>
  </si>
  <si>
    <t xml:space="preserve">Ostatní 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</si>
  <si>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</si>
  <si>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</si>
  <si>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</si>
  <si>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</si>
  <si>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</si>
  <si>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</si>
  <si>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</si>
  <si>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</si>
  <si>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</si>
  <si>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</si>
  <si>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</si>
  <si>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</si>
  <si>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</si>
  <si>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</si>
  <si>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</si>
  <si>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</si>
  <si>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</si>
  <si>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</si>
  <si>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</si>
  <si>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</si>
  <si>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</si>
  <si>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</si>
  <si>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</si>
  <si>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</si>
  <si>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</si>
  <si>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</si>
  <si>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</si>
  <si>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</si>
  <si>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</si>
  <si>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115101201</t>
  </si>
  <si>
    <t>Čerpání vody na výšku do 10 m, přítok do 500 l/min</t>
  </si>
  <si>
    <t>h</t>
  </si>
  <si>
    <t>RTS 20/ II</t>
  </si>
  <si>
    <t>Práce</t>
  </si>
  <si>
    <t>POL1_</t>
  </si>
  <si>
    <t>115101301</t>
  </si>
  <si>
    <t>Pohotovost čerp.soupravy, výška 10 m, přítok 500 l</t>
  </si>
  <si>
    <t>den</t>
  </si>
  <si>
    <t>175101101</t>
  </si>
  <si>
    <t>Obsyp potrubí bez prohození sypaniny s dodáním štěrkopísku frakce 0 - 22 mm</t>
  </si>
  <si>
    <t>m3</t>
  </si>
  <si>
    <t>174101101</t>
  </si>
  <si>
    <t>Zásyp jam, rýh, šachet se zhutněním , zbytek zeminy rozprostřen po pozemku</t>
  </si>
  <si>
    <t>132201212</t>
  </si>
  <si>
    <t>Hloubení rýh š.do 200 cm hor.3 do 1000m3,STROJNĚ</t>
  </si>
  <si>
    <t>151101101</t>
  </si>
  <si>
    <t>Pažení a rozepření stěn rýh - příložné - hl.do 2 m</t>
  </si>
  <si>
    <t>m2</t>
  </si>
  <si>
    <t>151101111</t>
  </si>
  <si>
    <t>Odstranění pažení stěn rýh - příložné - hl. do 2 m</t>
  </si>
  <si>
    <t>131201202</t>
  </si>
  <si>
    <t>Hloubení zapažených jam v hor.3 do 1000 m3</t>
  </si>
  <si>
    <t>9,6*16,8*2</t>
  </si>
  <si>
    <t>VV</t>
  </si>
  <si>
    <t>174101101R00T</t>
  </si>
  <si>
    <t>Zásyp jam, rýh, šachet se zhutněním pro vtoky, zbytek zeminy rozprostřen po pozemku</t>
  </si>
  <si>
    <t>Vlastní</t>
  </si>
  <si>
    <t>-(9,6*16,8*0,66)</t>
  </si>
  <si>
    <t>289970111</t>
  </si>
  <si>
    <t>Vrstva geotextilie 300g/m2</t>
  </si>
  <si>
    <t>451572111</t>
  </si>
  <si>
    <t>Lože pod potrubí z kameniva těženého 0 - 4 mm</t>
  </si>
  <si>
    <t>564531111</t>
  </si>
  <si>
    <t>Zřízení podsypu/podkladu ze sypaniny tl. 10 cm bez ostrých hran</t>
  </si>
  <si>
    <t>894431311</t>
  </si>
  <si>
    <t xml:space="preserve">Šachta, D 425 mm </t>
  </si>
  <si>
    <t>kus</t>
  </si>
  <si>
    <t>Součtová</t>
  </si>
  <si>
    <t>Agregovaná položka</t>
  </si>
  <si>
    <t>POL2_</t>
  </si>
  <si>
    <t>894411020</t>
  </si>
  <si>
    <t xml:space="preserve">Vpusť uliční z dílců DN 450,s kal.košem,s výtokem DN 150, mříž litina 500x500 </t>
  </si>
  <si>
    <t>OLKM</t>
  </si>
  <si>
    <t>Montáž, doprava odlučovače lehkých kapalin</t>
  </si>
  <si>
    <t>Indiv</t>
  </si>
  <si>
    <t>OLK</t>
  </si>
  <si>
    <t>Odlučovače lehkých kapalin</t>
  </si>
  <si>
    <t>Specifikace</t>
  </si>
  <si>
    <t>POL3_</t>
  </si>
  <si>
    <t>Vsak1M</t>
  </si>
  <si>
    <t xml:space="preserve">Montáž, doprava vsaku </t>
  </si>
  <si>
    <t xml:space="preserve">kus   </t>
  </si>
  <si>
    <t>Vsak1</t>
  </si>
  <si>
    <t>Vsak</t>
  </si>
  <si>
    <t>998276101</t>
  </si>
  <si>
    <t>Přesun hmot, trubní vedení plastová, otevř. výkop</t>
  </si>
  <si>
    <t>t</t>
  </si>
  <si>
    <t>Přesun hmot</t>
  </si>
  <si>
    <t>POL7_</t>
  </si>
  <si>
    <t>871353121</t>
  </si>
  <si>
    <t>Montáž trub z plastu, gumový kroužek, DN 200</t>
  </si>
  <si>
    <t>m</t>
  </si>
  <si>
    <t>28611263.A</t>
  </si>
  <si>
    <t>Trubka kanalizační KGEM SN 8 PVC 200x5,9x1000</t>
  </si>
  <si>
    <t>SPCM</t>
  </si>
  <si>
    <t>871313121</t>
  </si>
  <si>
    <t>Montáž trub z plastu, gumový kroužek, DN 150</t>
  </si>
  <si>
    <t>28611260.A</t>
  </si>
  <si>
    <t>Trubka kanalizační KGEM SN 8 PVC 160x4,7x1000</t>
  </si>
  <si>
    <t>721242117</t>
  </si>
  <si>
    <t xml:space="preserve">Lapač splavenin  </t>
  </si>
  <si>
    <t>HP1</t>
  </si>
  <si>
    <t>Hydrogeologický průzkum</t>
  </si>
  <si>
    <t>HP2</t>
  </si>
  <si>
    <t xml:space="preserve">Úprava PD dle HGP </t>
  </si>
  <si>
    <t>892581111R00TT</t>
  </si>
  <si>
    <t>Vizuální prohlídka před tlakovými zkouškami</t>
  </si>
  <si>
    <t>kpl</t>
  </si>
  <si>
    <t>721290112R00T</t>
  </si>
  <si>
    <t>Zkouška těsnosti kanalizace vodou do DN 200</t>
  </si>
  <si>
    <t>892581111R00TTT</t>
  </si>
  <si>
    <t>Vizuální prohlídka po tlakových zkouškách</t>
  </si>
  <si>
    <t>005124010R</t>
  </si>
  <si>
    <t>Koordinační činnost</t>
  </si>
  <si>
    <t>Soubor</t>
  </si>
  <si>
    <t>VRN</t>
  </si>
  <si>
    <t>POL99_2</t>
  </si>
  <si>
    <t>005121020R</t>
  </si>
  <si>
    <t xml:space="preserve">Provoz zařízení staveniště 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</si>
  <si>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</si>
  <si>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</si>
  <si>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</si>
  <si>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</si>
  <si>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</si>
  <si>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</si>
  <si>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</si>
  <si>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</si>
  <si>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</si>
  <si>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</si>
  <si>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STAVEBNÍ ÚPRAVY S NÁSTAVBOU A PŘÍSTAVBA OBJEKTU BROWNFIELDU V MĚLČANECH</t>
  </si>
  <si>
    <t xml:space="preserve">Část dokumentace : </t>
  </si>
  <si>
    <t>D.1.4.5 - LIKVIDACE DEŠŤOVÝCH VOD</t>
  </si>
  <si>
    <t>Investor a objednatel:</t>
  </si>
  <si>
    <t>Obec Mělčany; Mělčany 163, 664 64 Mělčany</t>
  </si>
  <si>
    <t>Barbora Kohotová</t>
  </si>
  <si>
    <t>LIKVIDACE DEŠŤOVÝCH 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</si>
</sst>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1" xfId="0" applyBorder="1" applyAlignment="1">
      <alignment horizontal="left" vertical="center" indent="1"/>
    </xf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9" fontId="0" fillId="0" borderId="12" xfId="0" applyNumberForma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view="pageBreakPreview" topLeftCell="B1" zoomScale="75" zoomScaleNormal="100" zoomScaleSheetLayoutView="75" workbookViewId="0">
      <selection activeCell="I55" sqref="I5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211" t="s">
        <v>4</v>
      </c>
      <c r="C1" s="212"/>
      <c r="D1" s="212"/>
      <c r="E1" s="212"/>
      <c r="F1" s="212"/>
      <c r="G1" s="212"/>
      <c r="H1" s="212"/>
      <c r="I1" s="212"/>
      <c r="J1" s="213"/>
    </row>
    <row r="2" spans="1:15" ht="36" customHeight="1" x14ac:dyDescent="0.2">
      <c r="A2" s="2"/>
      <c r="B2" s="171" t="s">
        <v>22</v>
      </c>
      <c r="C2" s="219" t="s">
        <v>196</v>
      </c>
      <c r="D2" s="219"/>
      <c r="E2" s="219"/>
      <c r="F2" s="219"/>
      <c r="G2" s="219"/>
      <c r="H2" s="219"/>
      <c r="I2" s="219"/>
      <c r="J2" s="220"/>
      <c r="O2" s="1"/>
    </row>
    <row r="3" spans="1:15" ht="27" customHeight="1" x14ac:dyDescent="0.2">
      <c r="A3" s="2"/>
      <c r="B3" s="173" t="s">
        <v>197</v>
      </c>
      <c r="C3" s="172"/>
      <c r="D3" s="221" t="s">
        <v>198</v>
      </c>
      <c r="E3" s="221"/>
      <c r="F3" s="221"/>
      <c r="G3" s="221"/>
      <c r="H3" s="221"/>
      <c r="I3" s="221"/>
      <c r="J3" s="222"/>
    </row>
    <row r="4" spans="1:15" ht="23.25" customHeight="1" x14ac:dyDescent="0.2">
      <c r="A4" s="53">
        <v>3446289</v>
      </c>
      <c r="B4" s="174" t="s">
        <v>42</v>
      </c>
      <c r="C4" s="223" t="s">
        <v>198</v>
      </c>
      <c r="D4" s="223"/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154" t="s">
        <v>199</v>
      </c>
      <c r="C5" s="153"/>
      <c r="D5" s="225" t="s">
        <v>200</v>
      </c>
      <c r="E5" s="226"/>
      <c r="F5" s="226"/>
      <c r="G5" s="226"/>
      <c r="H5" s="156"/>
      <c r="I5" s="158"/>
      <c r="J5" s="155"/>
    </row>
    <row r="6" spans="1:15" ht="15.75" customHeight="1" x14ac:dyDescent="0.2">
      <c r="A6" s="2"/>
      <c r="B6" s="161"/>
      <c r="C6" s="169"/>
      <c r="D6" s="227"/>
      <c r="E6" s="228"/>
      <c r="F6" s="228"/>
      <c r="G6" s="228"/>
      <c r="H6" s="156"/>
      <c r="I6" s="158"/>
      <c r="J6" s="155"/>
    </row>
    <row r="7" spans="1:15" ht="15.75" customHeight="1" x14ac:dyDescent="0.2">
      <c r="A7" s="2"/>
      <c r="B7" s="162"/>
      <c r="C7" s="170"/>
      <c r="D7" s="168"/>
      <c r="E7" s="229"/>
      <c r="F7" s="230"/>
      <c r="G7" s="230"/>
      <c r="H7" s="160"/>
      <c r="I7" s="159"/>
      <c r="J7" s="163"/>
    </row>
    <row r="8" spans="1:15" ht="24" customHeight="1" x14ac:dyDescent="0.2">
      <c r="A8" s="2"/>
      <c r="B8" s="154" t="s">
        <v>20</v>
      </c>
      <c r="C8" s="153"/>
      <c r="D8" s="214"/>
      <c r="E8" s="214"/>
      <c r="F8" s="214"/>
      <c r="G8" s="214"/>
      <c r="H8" s="156" t="s">
        <v>38</v>
      </c>
      <c r="I8" s="176"/>
      <c r="J8" s="155"/>
    </row>
    <row r="9" spans="1:15" ht="15.75" customHeight="1" x14ac:dyDescent="0.2">
      <c r="A9" s="2"/>
      <c r="B9" s="161"/>
      <c r="C9" s="169"/>
      <c r="D9" s="215"/>
      <c r="E9" s="215"/>
      <c r="F9" s="215"/>
      <c r="G9" s="215"/>
      <c r="H9" s="156" t="s">
        <v>34</v>
      </c>
      <c r="I9" s="176"/>
      <c r="J9" s="155"/>
    </row>
    <row r="10" spans="1:15" ht="15.75" customHeight="1" x14ac:dyDescent="0.2">
      <c r="A10" s="2"/>
      <c r="B10" s="162"/>
      <c r="C10" s="170"/>
      <c r="D10" s="175"/>
      <c r="E10" s="216"/>
      <c r="F10" s="217"/>
      <c r="G10" s="217"/>
      <c r="H10" s="157"/>
      <c r="I10" s="159"/>
      <c r="J10" s="163"/>
    </row>
    <row r="11" spans="1:15" ht="24" customHeight="1" x14ac:dyDescent="0.2">
      <c r="A11" s="2"/>
      <c r="B11" s="164" t="s">
        <v>21</v>
      </c>
      <c r="C11" s="218" t="s">
        <v>201</v>
      </c>
      <c r="D11" s="218"/>
      <c r="E11" s="218"/>
      <c r="F11" s="165"/>
      <c r="G11" s="165"/>
      <c r="H11" s="166"/>
      <c r="I11" s="165"/>
      <c r="J11" s="167"/>
    </row>
    <row r="12" spans="1:15" ht="32.25" customHeight="1" x14ac:dyDescent="0.2">
      <c r="A12" s="2"/>
      <c r="B12" s="25" t="s">
        <v>32</v>
      </c>
      <c r="C12" s="38"/>
      <c r="D12" s="37"/>
      <c r="E12" s="181" t="s">
        <v>30</v>
      </c>
      <c r="F12" s="181"/>
      <c r="G12" s="182" t="s">
        <v>31</v>
      </c>
      <c r="H12" s="182"/>
      <c r="I12" s="182" t="s">
        <v>29</v>
      </c>
      <c r="J12" s="183"/>
    </row>
    <row r="13" spans="1:15" ht="23.25" customHeight="1" x14ac:dyDescent="0.2">
      <c r="A13" s="106" t="s">
        <v>24</v>
      </c>
      <c r="B13" s="27" t="s">
        <v>24</v>
      </c>
      <c r="C13" s="39"/>
      <c r="D13" s="40"/>
      <c r="E13" s="184">
        <f>SUMIF(F46:F56,A13,G46:G56)+SUMIF(F46:F56,"PSU",G46:G56)</f>
        <v>0</v>
      </c>
      <c r="F13" s="188"/>
      <c r="G13" s="184">
        <f>SUMIF(F46:F56,A13,H46:H56)+SUMIF(F46:F56,"PSU",H46:H56)</f>
        <v>0</v>
      </c>
      <c r="H13" s="188"/>
      <c r="I13" s="184">
        <v>0</v>
      </c>
      <c r="J13" s="185"/>
    </row>
    <row r="14" spans="1:15" ht="23.25" customHeight="1" x14ac:dyDescent="0.2">
      <c r="A14" s="106" t="s">
        <v>25</v>
      </c>
      <c r="B14" s="27" t="s">
        <v>25</v>
      </c>
      <c r="C14" s="39"/>
      <c r="D14" s="40"/>
      <c r="E14" s="184">
        <f>SUMIF(F46:F56,A14,G46:G56)</f>
        <v>0</v>
      </c>
      <c r="F14" s="188"/>
      <c r="G14" s="184">
        <f>SUMIF(F46:F56,A14,H46:H56)</f>
        <v>0</v>
      </c>
      <c r="H14" s="188"/>
      <c r="I14" s="184">
        <v>0</v>
      </c>
      <c r="J14" s="185"/>
    </row>
    <row r="15" spans="1:15" ht="23.25" customHeight="1" x14ac:dyDescent="0.2">
      <c r="A15" s="106" t="s">
        <v>26</v>
      </c>
      <c r="B15" s="27" t="s">
        <v>26</v>
      </c>
      <c r="C15" s="39"/>
      <c r="D15" s="40"/>
      <c r="E15" s="184">
        <f>SUMIF(F46:F56,A15,G46:G56)</f>
        <v>0</v>
      </c>
      <c r="F15" s="188"/>
      <c r="G15" s="184">
        <f>SUMIF(F46:F56,A15,H46:H56)</f>
        <v>0</v>
      </c>
      <c r="H15" s="188"/>
      <c r="I15" s="184">
        <v>0</v>
      </c>
      <c r="J15" s="185"/>
    </row>
    <row r="16" spans="1:15" ht="23.25" customHeight="1" x14ac:dyDescent="0.2">
      <c r="A16" s="106" t="s">
        <v>67</v>
      </c>
      <c r="B16" s="27" t="s">
        <v>27</v>
      </c>
      <c r="C16" s="39"/>
      <c r="D16" s="40"/>
      <c r="E16" s="184">
        <f>SUMIF(F46:F56,A16,G46:G56)</f>
        <v>0</v>
      </c>
      <c r="F16" s="188"/>
      <c r="G16" s="184">
        <f>SUMIF(F46:F56,A16,H46:H56)</f>
        <v>0</v>
      </c>
      <c r="H16" s="188"/>
      <c r="I16" s="184">
        <v>0</v>
      </c>
      <c r="J16" s="185"/>
    </row>
    <row r="17" spans="1:10" ht="23.25" customHeight="1" x14ac:dyDescent="0.2">
      <c r="A17" s="106" t="s">
        <v>68</v>
      </c>
      <c r="B17" s="27" t="s">
        <v>28</v>
      </c>
      <c r="C17" s="39"/>
      <c r="D17" s="40"/>
      <c r="E17" s="184">
        <f>SUMIF(F46:F56,A17,G46:G56)</f>
        <v>0</v>
      </c>
      <c r="F17" s="188"/>
      <c r="G17" s="184">
        <f>SUMIF(F46:F56,A17,H46:H56)</f>
        <v>0</v>
      </c>
      <c r="H17" s="188"/>
      <c r="I17" s="184">
        <v>0</v>
      </c>
      <c r="J17" s="185"/>
    </row>
    <row r="18" spans="1:10" ht="23.25" customHeight="1" x14ac:dyDescent="0.2">
      <c r="A18" s="2"/>
      <c r="B18" s="33" t="s">
        <v>29</v>
      </c>
      <c r="C18" s="41"/>
      <c r="D18" s="42"/>
      <c r="E18" s="186">
        <f>SUM(E13:F17)</f>
        <v>0</v>
      </c>
      <c r="F18" s="187"/>
      <c r="G18" s="186">
        <f>SUM(G13:H17)</f>
        <v>0</v>
      </c>
      <c r="H18" s="187"/>
      <c r="I18" s="186">
        <f>SUM(I13:J17)</f>
        <v>0</v>
      </c>
      <c r="J18" s="196"/>
    </row>
    <row r="19" spans="1:10" ht="33" customHeight="1" x14ac:dyDescent="0.2">
      <c r="A19" s="2"/>
      <c r="B19" s="31" t="s">
        <v>33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">
      <c r="A20" s="2">
        <f>ZakladDPHSni*SazbaDPH1/100</f>
        <v>0</v>
      </c>
      <c r="B20" s="27" t="s">
        <v>13</v>
      </c>
      <c r="C20" s="39"/>
      <c r="D20" s="40"/>
      <c r="E20" s="44">
        <v>15</v>
      </c>
      <c r="F20" s="28" t="s">
        <v>0</v>
      </c>
      <c r="G20" s="194">
        <f>ZakladDPHSniVypocet</f>
        <v>0</v>
      </c>
      <c r="H20" s="195"/>
      <c r="I20" s="195"/>
      <c r="J20" s="29" t="str">
        <f t="shared" ref="J20:J25" si="0">Mena</f>
        <v>CZK</v>
      </c>
    </row>
    <row r="21" spans="1:10" ht="23.25" customHeight="1" x14ac:dyDescent="0.2">
      <c r="A21" s="2">
        <f>(A20-INT(A20))*100</f>
        <v>0</v>
      </c>
      <c r="B21" s="27" t="s">
        <v>14</v>
      </c>
      <c r="C21" s="39"/>
      <c r="D21" s="40"/>
      <c r="E21" s="44">
        <f>SazbaDPH1</f>
        <v>15</v>
      </c>
      <c r="F21" s="28" t="s">
        <v>0</v>
      </c>
      <c r="G21" s="192">
        <f>IF(A21&gt;50, ROUNDUP(A20, 0), ROUNDDOWN(A20, 0))</f>
        <v>0</v>
      </c>
      <c r="H21" s="193"/>
      <c r="I21" s="193"/>
      <c r="J21" s="29" t="str">
        <f t="shared" si="0"/>
        <v>CZK</v>
      </c>
    </row>
    <row r="22" spans="1:10" ht="23.25" customHeight="1" x14ac:dyDescent="0.2">
      <c r="A22" s="2">
        <f>ZakladDPHZakl*SazbaDPH2/100</f>
        <v>0</v>
      </c>
      <c r="B22" s="27" t="s">
        <v>15</v>
      </c>
      <c r="C22" s="39"/>
      <c r="D22" s="40"/>
      <c r="E22" s="44">
        <v>21</v>
      </c>
      <c r="F22" s="28" t="s">
        <v>0</v>
      </c>
      <c r="G22" s="194">
        <f>ZakladDPHZaklVypocet</f>
        <v>0</v>
      </c>
      <c r="H22" s="195"/>
      <c r="I22" s="195"/>
      <c r="J22" s="29" t="str">
        <f t="shared" si="0"/>
        <v>CZK</v>
      </c>
    </row>
    <row r="23" spans="1:10" ht="23.25" customHeight="1" x14ac:dyDescent="0.2">
      <c r="A23" s="2">
        <f>(A22-INT(A22))*100</f>
        <v>0</v>
      </c>
      <c r="B23" s="23" t="s">
        <v>16</v>
      </c>
      <c r="C23" s="45"/>
      <c r="D23" s="37"/>
      <c r="E23" s="46">
        <f>SazbaDPH2</f>
        <v>21</v>
      </c>
      <c r="F23" s="21" t="s">
        <v>0</v>
      </c>
      <c r="G23" s="189">
        <f>IF(A23&gt;50, ROUNDUP(A22, 0), ROUNDDOWN(A22, 0))</f>
        <v>0</v>
      </c>
      <c r="H23" s="190"/>
      <c r="I23" s="190"/>
      <c r="J23" s="26" t="str">
        <f t="shared" si="0"/>
        <v>CZK</v>
      </c>
    </row>
    <row r="24" spans="1:10" ht="23.25" customHeight="1" thickBot="1" x14ac:dyDescent="0.25">
      <c r="A24" s="2">
        <f>ZakladDPHSni+DPHSni+ZakladDPHZakl+DPHZakl</f>
        <v>0</v>
      </c>
      <c r="B24" s="22" t="s">
        <v>5</v>
      </c>
      <c r="C24" s="47"/>
      <c r="D24" s="48"/>
      <c r="E24" s="47"/>
      <c r="F24" s="14"/>
      <c r="G24" s="203">
        <f>CenaCelkem-(ZakladDPHSni+DPHSni+ZakladDPHZakl+DPHZakl)</f>
        <v>0</v>
      </c>
      <c r="H24" s="203"/>
      <c r="I24" s="203"/>
      <c r="J24" s="30" t="str">
        <f t="shared" si="0"/>
        <v>CZK</v>
      </c>
    </row>
    <row r="25" spans="1:10" ht="27.75" hidden="1" customHeight="1" thickBot="1" x14ac:dyDescent="0.25">
      <c r="A25" s="2"/>
      <c r="B25" s="80" t="s">
        <v>23</v>
      </c>
      <c r="C25" s="81"/>
      <c r="D25" s="81"/>
      <c r="E25" s="82"/>
      <c r="F25" s="83"/>
      <c r="G25" s="197">
        <f>ZakladDPHSniVypocet+ZakladDPHZaklVypocet</f>
        <v>0</v>
      </c>
      <c r="H25" s="198"/>
      <c r="I25" s="198"/>
      <c r="J25" s="84" t="str">
        <f t="shared" si="0"/>
        <v>CZK</v>
      </c>
    </row>
    <row r="26" spans="1:10" ht="27.75" customHeight="1" thickBot="1" x14ac:dyDescent="0.25">
      <c r="A26" s="2">
        <f>(A24-INT(A24))*100</f>
        <v>0</v>
      </c>
      <c r="B26" s="80" t="s">
        <v>35</v>
      </c>
      <c r="C26" s="85"/>
      <c r="D26" s="85"/>
      <c r="E26" s="85"/>
      <c r="F26" s="86"/>
      <c r="G26" s="197">
        <f>IF(A26&gt;50, ROUNDUP(A24, 0), ROUNDDOWN(A24, 0))</f>
        <v>0</v>
      </c>
      <c r="H26" s="197"/>
      <c r="I26" s="197"/>
      <c r="J26" s="87" t="s">
        <v>47</v>
      </c>
    </row>
    <row r="27" spans="1:10" ht="12.75" customHeight="1" x14ac:dyDescent="0.2">
      <c r="A27" s="2"/>
      <c r="B27" s="2"/>
      <c r="J27" s="8"/>
    </row>
    <row r="28" spans="1:10" ht="30" customHeight="1" x14ac:dyDescent="0.2">
      <c r="A28" s="2"/>
      <c r="B28" s="2"/>
      <c r="J28" s="8"/>
    </row>
    <row r="29" spans="1:10" ht="18.75" customHeight="1" x14ac:dyDescent="0.2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">
      <c r="A30" s="2"/>
      <c r="B30" s="2"/>
      <c r="J30" s="8"/>
    </row>
    <row r="31" spans="1:10" s="17" customFormat="1" ht="18.75" customHeight="1" x14ac:dyDescent="0.2">
      <c r="A31" s="16"/>
      <c r="B31" s="16"/>
      <c r="C31" s="51"/>
      <c r="D31" s="199" t="s">
        <v>43</v>
      </c>
      <c r="E31" s="200"/>
      <c r="G31" s="201"/>
      <c r="H31" s="202"/>
      <c r="I31" s="202"/>
      <c r="J31" s="18"/>
    </row>
    <row r="32" spans="1:10" ht="12.75" customHeight="1" x14ac:dyDescent="0.2">
      <c r="A32" s="2"/>
      <c r="B32" s="2"/>
      <c r="D32" s="191" t="s">
        <v>2</v>
      </c>
      <c r="E32" s="191"/>
      <c r="H32" s="9" t="s">
        <v>3</v>
      </c>
      <c r="J32" s="8"/>
    </row>
    <row r="33" spans="1:10" ht="13.5" customHeight="1" thickBot="1" x14ac:dyDescent="0.25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hidden="1" customHeight="1" x14ac:dyDescent="0.2">
      <c r="B34" s="57" t="s">
        <v>17</v>
      </c>
      <c r="C34" s="58"/>
      <c r="D34" s="58"/>
      <c r="E34" s="58"/>
      <c r="F34" s="59"/>
      <c r="G34" s="59"/>
      <c r="H34" s="59"/>
      <c r="I34" s="59"/>
      <c r="J34" s="60"/>
    </row>
    <row r="35" spans="1:10" ht="25.5" hidden="1" customHeight="1" x14ac:dyDescent="0.2">
      <c r="A35" s="56" t="s">
        <v>37</v>
      </c>
      <c r="B35" s="61" t="s">
        <v>18</v>
      </c>
      <c r="C35" s="62" t="s">
        <v>6</v>
      </c>
      <c r="D35" s="62"/>
      <c r="E35" s="62"/>
      <c r="F35" s="63" t="str">
        <f>B20</f>
        <v>Základ pro sníženou DPH</v>
      </c>
      <c r="G35" s="63" t="str">
        <f>B22</f>
        <v>Základ pro základní DPH</v>
      </c>
      <c r="H35" s="64" t="s">
        <v>19</v>
      </c>
      <c r="I35" s="64" t="s">
        <v>1</v>
      </c>
      <c r="J35" s="65" t="s">
        <v>0</v>
      </c>
    </row>
    <row r="36" spans="1:10" ht="25.5" hidden="1" customHeight="1" x14ac:dyDescent="0.2">
      <c r="A36" s="56">
        <v>1</v>
      </c>
      <c r="B36" s="66" t="s">
        <v>45</v>
      </c>
      <c r="C36" s="204"/>
      <c r="D36" s="204"/>
      <c r="E36" s="204"/>
      <c r="F36" s="67">
        <f>'LIKVIDACE DEŠŤOVÝCH VOD'!AE57</f>
        <v>0</v>
      </c>
      <c r="G36" s="68">
        <f>'LIKVIDACE DEŠŤOVÝCH VOD'!AF57</f>
        <v>0</v>
      </c>
      <c r="H36" s="69">
        <f>(F36*SazbaDPH1/100)+(G36*SazbaDPH2/100)</f>
        <v>0</v>
      </c>
      <c r="I36" s="69">
        <f>F36+G36+H36</f>
        <v>0</v>
      </c>
      <c r="J36" s="70" t="str">
        <f>IF(CenaCelkemVypocet=0,"",I36/CenaCelkemVypocet*100)</f>
        <v/>
      </c>
    </row>
    <row r="37" spans="1:10" ht="25.5" hidden="1" customHeight="1" x14ac:dyDescent="0.2">
      <c r="A37" s="56">
        <v>2</v>
      </c>
      <c r="B37" s="71" t="s">
        <v>40</v>
      </c>
      <c r="C37" s="205" t="s">
        <v>41</v>
      </c>
      <c r="D37" s="205"/>
      <c r="E37" s="205"/>
      <c r="F37" s="72">
        <f>'LIKVIDACE DEŠŤOVÝCH VOD'!AE57</f>
        <v>0</v>
      </c>
      <c r="G37" s="73">
        <f>'LIKVIDACE DEŠŤOVÝCH VOD'!AF57</f>
        <v>0</v>
      </c>
      <c r="H37" s="73">
        <f>(F37*SazbaDPH1/100)+(G37*SazbaDPH2/100)</f>
        <v>0</v>
      </c>
      <c r="I37" s="73">
        <f>F37+G37+H37</f>
        <v>0</v>
      </c>
      <c r="J37" s="74" t="str">
        <f>IF(CenaCelkemVypocet=0,"",I37/CenaCelkemVypocet*100)</f>
        <v/>
      </c>
    </row>
    <row r="38" spans="1:10" ht="25.5" hidden="1" customHeight="1" x14ac:dyDescent="0.2">
      <c r="A38" s="56">
        <v>3</v>
      </c>
      <c r="B38" s="75" t="s">
        <v>39</v>
      </c>
      <c r="C38" s="204" t="s">
        <v>39</v>
      </c>
      <c r="D38" s="204"/>
      <c r="E38" s="204"/>
      <c r="F38" s="76">
        <f>'LIKVIDACE DEŠŤOVÝCH VOD'!AE57</f>
        <v>0</v>
      </c>
      <c r="G38" s="69">
        <f>'LIKVIDACE DEŠŤOVÝCH VOD'!AF57</f>
        <v>0</v>
      </c>
      <c r="H38" s="69">
        <f>(F38*SazbaDPH1/100)+(G38*SazbaDPH2/100)</f>
        <v>0</v>
      </c>
      <c r="I38" s="69">
        <f>F38+G38+H38</f>
        <v>0</v>
      </c>
      <c r="J38" s="70" t="str">
        <f>IF(CenaCelkemVypocet=0,"",I38/CenaCelkemVypocet*100)</f>
        <v/>
      </c>
    </row>
    <row r="39" spans="1:10" ht="25.5" hidden="1" customHeight="1" x14ac:dyDescent="0.2">
      <c r="A39" s="56"/>
      <c r="B39" s="206" t="s">
        <v>46</v>
      </c>
      <c r="C39" s="207"/>
      <c r="D39" s="207"/>
      <c r="E39" s="208"/>
      <c r="F39" s="77">
        <f>SUMIF(A36:A38,"=1",F36:F38)</f>
        <v>0</v>
      </c>
      <c r="G39" s="78">
        <f>SUMIF(A36:A38,"=1",G36:G38)</f>
        <v>0</v>
      </c>
      <c r="H39" s="78">
        <f>SUMIF(A36:A38,"=1",H36:H38)</f>
        <v>0</v>
      </c>
      <c r="I39" s="78">
        <f>SUMIF(A36:A38,"=1",I36:I38)</f>
        <v>0</v>
      </c>
      <c r="J39" s="79">
        <f>SUMIF(A36:A38,"=1",J36:J38)</f>
        <v>0</v>
      </c>
    </row>
    <row r="43" spans="1:10" ht="15.75" x14ac:dyDescent="0.25">
      <c r="B43" s="88" t="s">
        <v>48</v>
      </c>
    </row>
    <row r="45" spans="1:10" ht="25.5" customHeight="1" x14ac:dyDescent="0.2">
      <c r="A45" s="90"/>
      <c r="B45" s="93" t="s">
        <v>18</v>
      </c>
      <c r="C45" s="93" t="s">
        <v>6</v>
      </c>
      <c r="D45" s="94"/>
      <c r="E45" s="94"/>
      <c r="F45" s="95" t="s">
        <v>49</v>
      </c>
      <c r="G45" s="95" t="s">
        <v>30</v>
      </c>
      <c r="H45" s="95" t="s">
        <v>31</v>
      </c>
      <c r="I45" s="95" t="s">
        <v>29</v>
      </c>
      <c r="J45" s="95" t="s">
        <v>0</v>
      </c>
    </row>
    <row r="46" spans="1:10" ht="36.75" customHeight="1" x14ac:dyDescent="0.2">
      <c r="A46" s="91"/>
      <c r="B46" s="96" t="s">
        <v>44</v>
      </c>
      <c r="C46" s="209" t="s">
        <v>50</v>
      </c>
      <c r="D46" s="210"/>
      <c r="E46" s="210"/>
      <c r="F46" s="104" t="s">
        <v>24</v>
      </c>
      <c r="G46" s="97">
        <f>'LIKVIDACE DEŠŤOVÝCH VOD'!I8</f>
        <v>0</v>
      </c>
      <c r="H46" s="97">
        <f>'LIKVIDACE DEŠŤOVÝCH VOD'!K8</f>
        <v>0</v>
      </c>
      <c r="I46" s="97">
        <v>0</v>
      </c>
      <c r="J46" s="102" t="str">
        <f>IF(I57=0,"",I46/I57*100)</f>
        <v/>
      </c>
    </row>
    <row r="47" spans="1:10" ht="36.75" customHeight="1" x14ac:dyDescent="0.2">
      <c r="A47" s="91"/>
      <c r="B47" s="96" t="s">
        <v>51</v>
      </c>
      <c r="C47" s="209" t="s">
        <v>52</v>
      </c>
      <c r="D47" s="210"/>
      <c r="E47" s="210"/>
      <c r="F47" s="104" t="s">
        <v>24</v>
      </c>
      <c r="G47" s="97">
        <f>'LIKVIDACE DEŠŤOVÝCH VOD'!I21</f>
        <v>0</v>
      </c>
      <c r="H47" s="97">
        <f>'LIKVIDACE DEŠŤOVÝCH VOD'!K21</f>
        <v>0</v>
      </c>
      <c r="I47" s="97">
        <v>0</v>
      </c>
      <c r="J47" s="102" t="str">
        <f>IF(I57=0,"",I47/I57*100)</f>
        <v/>
      </c>
    </row>
    <row r="48" spans="1:10" ht="36.75" customHeight="1" x14ac:dyDescent="0.2">
      <c r="A48" s="91"/>
      <c r="B48" s="96" t="s">
        <v>53</v>
      </c>
      <c r="C48" s="209" t="s">
        <v>54</v>
      </c>
      <c r="D48" s="210"/>
      <c r="E48" s="210"/>
      <c r="F48" s="104" t="s">
        <v>24</v>
      </c>
      <c r="G48" s="97">
        <f>'LIKVIDACE DEŠŤOVÝCH VOD'!I23</f>
        <v>0</v>
      </c>
      <c r="H48" s="97">
        <f>'LIKVIDACE DEŠŤOVÝCH VOD'!K23</f>
        <v>0</v>
      </c>
      <c r="I48" s="97">
        <v>0</v>
      </c>
      <c r="J48" s="102" t="str">
        <f>IF(I57=0,"",I48/I57*100)</f>
        <v/>
      </c>
    </row>
    <row r="49" spans="1:10" ht="36.75" customHeight="1" x14ac:dyDescent="0.2">
      <c r="A49" s="91"/>
      <c r="B49" s="96" t="s">
        <v>55</v>
      </c>
      <c r="C49" s="209" t="s">
        <v>56</v>
      </c>
      <c r="D49" s="210"/>
      <c r="E49" s="210"/>
      <c r="F49" s="104" t="s">
        <v>24</v>
      </c>
      <c r="G49" s="97">
        <f>'LIKVIDACE DEŠŤOVÝCH VOD'!I25</f>
        <v>0</v>
      </c>
      <c r="H49" s="97">
        <f>'LIKVIDACE DEŠŤOVÝCH VOD'!K25</f>
        <v>0</v>
      </c>
      <c r="I49" s="97">
        <v>0</v>
      </c>
      <c r="J49" s="102" t="str">
        <f>IF(I57=0,"",I49/I57*100)</f>
        <v/>
      </c>
    </row>
    <row r="50" spans="1:10" ht="36.75" customHeight="1" x14ac:dyDescent="0.2">
      <c r="A50" s="91"/>
      <c r="B50" s="96" t="s">
        <v>41</v>
      </c>
      <c r="C50" s="209" t="s">
        <v>57</v>
      </c>
      <c r="D50" s="210"/>
      <c r="E50" s="210"/>
      <c r="F50" s="104" t="s">
        <v>24</v>
      </c>
      <c r="G50" s="97">
        <f>'LIKVIDACE DEŠŤOVÝCH VOD'!I27</f>
        <v>0</v>
      </c>
      <c r="H50" s="97">
        <f>'LIKVIDACE DEŠŤOVÝCH VOD'!K27</f>
        <v>0</v>
      </c>
      <c r="I50" s="97">
        <v>0</v>
      </c>
      <c r="J50" s="102" t="str">
        <f>IF(I57=0,"",I50/I57*100)</f>
        <v/>
      </c>
    </row>
    <row r="51" spans="1:10" ht="36.75" customHeight="1" x14ac:dyDescent="0.2">
      <c r="A51" s="91"/>
      <c r="B51" s="96" t="s">
        <v>58</v>
      </c>
      <c r="C51" s="209" t="s">
        <v>59</v>
      </c>
      <c r="D51" s="210"/>
      <c r="E51" s="210"/>
      <c r="F51" s="104" t="s">
        <v>24</v>
      </c>
      <c r="G51" s="97">
        <f>'LIKVIDACE DEŠŤOVÝCH VOD'!I34</f>
        <v>0</v>
      </c>
      <c r="H51" s="97">
        <f>'LIKVIDACE DEŠŤOVÝCH VOD'!K34</f>
        <v>0</v>
      </c>
      <c r="I51" s="97">
        <v>0</v>
      </c>
      <c r="J51" s="102" t="str">
        <f>IF(I57=0,"",I51/I57*100)</f>
        <v/>
      </c>
    </row>
    <row r="52" spans="1:10" ht="36.75" customHeight="1" x14ac:dyDescent="0.2">
      <c r="A52" s="91"/>
      <c r="B52" s="96" t="s">
        <v>60</v>
      </c>
      <c r="C52" s="209" t="s">
        <v>57</v>
      </c>
      <c r="D52" s="210"/>
      <c r="E52" s="210"/>
      <c r="F52" s="104" t="s">
        <v>24</v>
      </c>
      <c r="G52" s="97">
        <f>'LIKVIDACE DEŠŤOVÝCH VOD'!I36</f>
        <v>0</v>
      </c>
      <c r="H52" s="97">
        <f>'LIKVIDACE DEŠŤOVÝCH VOD'!K36</f>
        <v>0</v>
      </c>
      <c r="I52" s="97">
        <v>0</v>
      </c>
      <c r="J52" s="102" t="str">
        <f>IF(I57=0,"",I52/I57*100)</f>
        <v/>
      </c>
    </row>
    <row r="53" spans="1:10" ht="36.75" customHeight="1" x14ac:dyDescent="0.2">
      <c r="A53" s="91"/>
      <c r="B53" s="96" t="s">
        <v>61</v>
      </c>
      <c r="C53" s="209" t="s">
        <v>62</v>
      </c>
      <c r="D53" s="210"/>
      <c r="E53" s="210"/>
      <c r="F53" s="104" t="s">
        <v>25</v>
      </c>
      <c r="G53" s="97">
        <f>'LIKVIDACE DEŠŤOVÝCH VOD'!I41</f>
        <v>0</v>
      </c>
      <c r="H53" s="97">
        <f>'LIKVIDACE DEŠŤOVÝCH VOD'!K41</f>
        <v>0</v>
      </c>
      <c r="I53" s="97">
        <v>0</v>
      </c>
      <c r="J53" s="102" t="str">
        <f>IF(I57=0,"",I53/I57*100)</f>
        <v/>
      </c>
    </row>
    <row r="54" spans="1:10" ht="36.75" customHeight="1" x14ac:dyDescent="0.2">
      <c r="A54" s="91"/>
      <c r="B54" s="96" t="s">
        <v>63</v>
      </c>
      <c r="C54" s="209" t="s">
        <v>64</v>
      </c>
      <c r="D54" s="210"/>
      <c r="E54" s="210"/>
      <c r="F54" s="104" t="s">
        <v>26</v>
      </c>
      <c r="G54" s="97">
        <f>'LIKVIDACE DEŠŤOVÝCH VOD'!I43</f>
        <v>0</v>
      </c>
      <c r="H54" s="97">
        <f>'LIKVIDACE DEŠŤOVÝCH VOD'!K43</f>
        <v>0</v>
      </c>
      <c r="I54" s="97">
        <v>0</v>
      </c>
      <c r="J54" s="102" t="str">
        <f>IF(I57=0,"",I54/I57*100)</f>
        <v/>
      </c>
    </row>
    <row r="55" spans="1:10" ht="36.75" customHeight="1" x14ac:dyDescent="0.2">
      <c r="A55" s="91"/>
      <c r="B55" s="96" t="s">
        <v>65</v>
      </c>
      <c r="C55" s="209" t="s">
        <v>66</v>
      </c>
      <c r="D55" s="210"/>
      <c r="E55" s="210"/>
      <c r="F55" s="104" t="s">
        <v>26</v>
      </c>
      <c r="G55" s="97">
        <f>'LIKVIDACE DEŠŤOVÝCH VOD'!I46</f>
        <v>0</v>
      </c>
      <c r="H55" s="97">
        <f>'LIKVIDACE DEŠŤOVÝCH VOD'!K46</f>
        <v>0</v>
      </c>
      <c r="I55" s="97">
        <v>0</v>
      </c>
      <c r="J55" s="102" t="str">
        <f>IF(I57=0,"",I55/I57*100)</f>
        <v/>
      </c>
    </row>
    <row r="56" spans="1:10" ht="36.75" customHeight="1" x14ac:dyDescent="0.2">
      <c r="A56" s="91"/>
      <c r="B56" s="96" t="s">
        <v>67</v>
      </c>
      <c r="C56" s="209" t="s">
        <v>27</v>
      </c>
      <c r="D56" s="210"/>
      <c r="E56" s="210"/>
      <c r="F56" s="104" t="s">
        <v>67</v>
      </c>
      <c r="G56" s="97">
        <f>'LIKVIDACE DEŠŤOVÝCH VOD'!I50</f>
        <v>0</v>
      </c>
      <c r="H56" s="97">
        <f>'LIKVIDACE DEŠŤOVÝCH VOD'!K50</f>
        <v>0</v>
      </c>
      <c r="I56" s="97">
        <v>0</v>
      </c>
      <c r="J56" s="102" t="str">
        <f>IF(I57=0,"",I56/I57*100)</f>
        <v/>
      </c>
    </row>
    <row r="57" spans="1:10" ht="25.5" customHeight="1" x14ac:dyDescent="0.2">
      <c r="A57" s="92"/>
      <c r="B57" s="98" t="s">
        <v>1</v>
      </c>
      <c r="C57" s="99"/>
      <c r="D57" s="100"/>
      <c r="E57" s="100"/>
      <c r="F57" s="105"/>
      <c r="G57" s="101">
        <f>SUM(G46:G56)</f>
        <v>0</v>
      </c>
      <c r="H57" s="101">
        <f>SUM(H46:H56)</f>
        <v>0</v>
      </c>
      <c r="I57" s="101">
        <f>SUM(I46:I56)</f>
        <v>0</v>
      </c>
      <c r="J57" s="103">
        <f>SUM(J46:J56)</f>
        <v>0</v>
      </c>
    </row>
    <row r="58" spans="1:10" x14ac:dyDescent="0.2">
      <c r="F58" s="54"/>
      <c r="G58" s="54"/>
      <c r="H58" s="54"/>
      <c r="I58" s="54"/>
      <c r="J58" s="55"/>
    </row>
    <row r="59" spans="1:10" x14ac:dyDescent="0.2">
      <c r="F59" s="54"/>
      <c r="G59" s="54"/>
      <c r="H59" s="54"/>
      <c r="I59" s="54"/>
      <c r="J59" s="55"/>
    </row>
    <row r="60" spans="1:10" x14ac:dyDescent="0.2">
      <c r="F60" s="54"/>
      <c r="G60" s="54"/>
      <c r="H60" s="54"/>
      <c r="I60" s="54"/>
      <c r="J60" s="5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D8:G8"/>
    <mergeCell ref="D9:G9"/>
    <mergeCell ref="E10:G10"/>
    <mergeCell ref="C11:E11"/>
    <mergeCell ref="C2:J2"/>
    <mergeCell ref="D3:J3"/>
    <mergeCell ref="C4:J4"/>
    <mergeCell ref="D5:G5"/>
    <mergeCell ref="D6:G6"/>
    <mergeCell ref="E7:G7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36:E36"/>
    <mergeCell ref="C37:E37"/>
    <mergeCell ref="C38:E38"/>
    <mergeCell ref="B39:E39"/>
    <mergeCell ref="C46:E46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D31:E31"/>
    <mergeCell ref="G31:I31"/>
    <mergeCell ref="G24:I24"/>
    <mergeCell ref="G23:I23"/>
    <mergeCell ref="G15:H15"/>
    <mergeCell ref="I14:J14"/>
    <mergeCell ref="I15:J15"/>
    <mergeCell ref="E15:F15"/>
    <mergeCell ref="E12:F12"/>
    <mergeCell ref="G12:H12"/>
    <mergeCell ref="I12:J12"/>
    <mergeCell ref="I13:J13"/>
    <mergeCell ref="E18:F18"/>
    <mergeCell ref="G18:H18"/>
    <mergeCell ref="E14:F14"/>
    <mergeCell ref="G13:H13"/>
    <mergeCell ref="G14:H14"/>
    <mergeCell ref="E13:F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35" t="s">
        <v>8</v>
      </c>
      <c r="B2" s="34"/>
      <c r="C2" s="233"/>
      <c r="D2" s="233"/>
      <c r="E2" s="233"/>
      <c r="F2" s="233"/>
      <c r="G2" s="234"/>
    </row>
    <row r="3" spans="1:7" ht="24.95" customHeight="1" x14ac:dyDescent="0.2">
      <c r="A3" s="35" t="s">
        <v>9</v>
      </c>
      <c r="B3" s="34"/>
      <c r="C3" s="233"/>
      <c r="D3" s="233"/>
      <c r="E3" s="233"/>
      <c r="F3" s="233"/>
      <c r="G3" s="234"/>
    </row>
    <row r="4" spans="1:7" ht="24.95" customHeight="1" x14ac:dyDescent="0.2">
      <c r="A4" s="35" t="s">
        <v>10</v>
      </c>
      <c r="B4" s="34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845AA-7BE9-435C-AFE4-2702B44E204B}">
  <sheetPr>
    <outlinePr summaryBelow="0"/>
  </sheetPr>
  <dimension ref="A1:BH4999"/>
  <sheetViews>
    <sheetView tabSelected="1" view="pageBreakPreview" zoomScale="130" zoomScaleNormal="100" zoomScaleSheetLayoutView="130" workbookViewId="0">
      <pane ySplit="7" topLeftCell="A8" activePane="bottomLeft" state="frozen"/>
      <selection pane="bottomLeft" activeCell="A55" sqref="A55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G1" t="s">
        <v>69</v>
      </c>
    </row>
    <row r="2" spans="1:60" ht="24.95" customHeight="1" x14ac:dyDescent="0.2">
      <c r="A2" s="178" t="s">
        <v>8</v>
      </c>
      <c r="B2" s="177"/>
      <c r="C2" s="250" t="s">
        <v>196</v>
      </c>
      <c r="D2" s="251"/>
      <c r="E2" s="251"/>
      <c r="F2" s="251"/>
      <c r="G2" s="252"/>
      <c r="AG2" t="s">
        <v>70</v>
      </c>
    </row>
    <row r="3" spans="1:60" ht="24.95" customHeight="1" x14ac:dyDescent="0.2">
      <c r="A3" s="178" t="s">
        <v>9</v>
      </c>
      <c r="B3" s="177"/>
      <c r="C3" s="253"/>
      <c r="D3" s="254"/>
      <c r="E3" s="254"/>
      <c r="F3" s="254"/>
      <c r="G3" s="255"/>
      <c r="AC3" s="89" t="s">
        <v>70</v>
      </c>
      <c r="AG3" t="s">
        <v>71</v>
      </c>
    </row>
    <row r="4" spans="1:60" ht="24.95" customHeight="1" x14ac:dyDescent="0.2">
      <c r="A4" s="179" t="s">
        <v>10</v>
      </c>
      <c r="B4" s="180"/>
      <c r="C4" s="256" t="s">
        <v>202</v>
      </c>
      <c r="D4" s="257"/>
      <c r="E4" s="257"/>
      <c r="F4" s="257"/>
      <c r="G4" s="258"/>
      <c r="AG4" t="s">
        <v>72</v>
      </c>
    </row>
    <row r="5" spans="1:60" x14ac:dyDescent="0.2">
      <c r="D5" s="9"/>
    </row>
    <row r="6" spans="1:60" ht="38.25" x14ac:dyDescent="0.2">
      <c r="A6" s="108" t="s">
        <v>73</v>
      </c>
      <c r="B6" s="110" t="s">
        <v>74</v>
      </c>
      <c r="C6" s="110" t="s">
        <v>75</v>
      </c>
      <c r="D6" s="109" t="s">
        <v>76</v>
      </c>
      <c r="E6" s="108" t="s">
        <v>77</v>
      </c>
      <c r="F6" s="107" t="s">
        <v>78</v>
      </c>
      <c r="G6" s="108" t="s">
        <v>29</v>
      </c>
      <c r="H6" s="111" t="s">
        <v>30</v>
      </c>
      <c r="I6" s="111" t="s">
        <v>79</v>
      </c>
      <c r="J6" s="111" t="s">
        <v>31</v>
      </c>
      <c r="K6" s="111" t="s">
        <v>80</v>
      </c>
      <c r="L6" s="111" t="s">
        <v>81</v>
      </c>
      <c r="M6" s="111" t="s">
        <v>82</v>
      </c>
      <c r="N6" s="111" t="s">
        <v>83</v>
      </c>
      <c r="O6" s="111" t="s">
        <v>84</v>
      </c>
      <c r="P6" s="111" t="s">
        <v>85</v>
      </c>
      <c r="Q6" s="111" t="s">
        <v>86</v>
      </c>
      <c r="R6" s="111" t="s">
        <v>87</v>
      </c>
      <c r="S6" s="111" t="s">
        <v>88</v>
      </c>
      <c r="T6" s="111" t="s">
        <v>89</v>
      </c>
      <c r="U6" s="111" t="s">
        <v>90</v>
      </c>
      <c r="V6" s="111" t="s">
        <v>91</v>
      </c>
      <c r="W6" s="111" t="s">
        <v>92</v>
      </c>
      <c r="X6" s="111" t="s">
        <v>93</v>
      </c>
    </row>
    <row r="7" spans="1:60" hidden="1" x14ac:dyDescent="0.2">
      <c r="A7" s="3"/>
      <c r="B7" s="4"/>
      <c r="C7" s="4"/>
      <c r="D7" s="6"/>
      <c r="E7" s="113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</row>
    <row r="8" spans="1:60" x14ac:dyDescent="0.2">
      <c r="A8" s="125" t="s">
        <v>94</v>
      </c>
      <c r="B8" s="126" t="s">
        <v>44</v>
      </c>
      <c r="C8" s="146" t="s">
        <v>50</v>
      </c>
      <c r="D8" s="127"/>
      <c r="E8" s="128"/>
      <c r="F8" s="129"/>
      <c r="G8" s="129">
        <f>SUMIF(AG9:AG20,"&lt;&gt;NOR",G9:G20)</f>
        <v>0</v>
      </c>
      <c r="H8" s="129"/>
      <c r="I8" s="129">
        <f>SUM(I9:I20)</f>
        <v>0</v>
      </c>
      <c r="J8" s="129"/>
      <c r="K8" s="130">
        <f>SUM(K9:K20)</f>
        <v>0</v>
      </c>
      <c r="L8" s="124"/>
      <c r="M8" s="124">
        <f>SUM(M9:M20)</f>
        <v>0</v>
      </c>
      <c r="N8" s="124"/>
      <c r="O8" s="124">
        <f>SUM(O9:O20)</f>
        <v>107.30999999999999</v>
      </c>
      <c r="P8" s="124"/>
      <c r="Q8" s="124">
        <f>SUM(Q9:Q20)</f>
        <v>0</v>
      </c>
      <c r="R8" s="124"/>
      <c r="S8" s="124"/>
      <c r="T8" s="124"/>
      <c r="U8" s="124"/>
      <c r="V8" s="124">
        <f>SUM(V9:V20)</f>
        <v>831.26</v>
      </c>
      <c r="W8" s="124"/>
      <c r="X8" s="124"/>
      <c r="AG8" t="s">
        <v>95</v>
      </c>
    </row>
    <row r="9" spans="1:60" outlineLevel="1" x14ac:dyDescent="0.2">
      <c r="A9" s="138">
        <v>1</v>
      </c>
      <c r="B9" s="139" t="s">
        <v>96</v>
      </c>
      <c r="C9" s="147" t="s">
        <v>97</v>
      </c>
      <c r="D9" s="140" t="s">
        <v>98</v>
      </c>
      <c r="E9" s="141">
        <v>10</v>
      </c>
      <c r="F9" s="142">
        <v>0</v>
      </c>
      <c r="G9" s="142">
        <v>0</v>
      </c>
      <c r="H9" s="143">
        <v>0</v>
      </c>
      <c r="I9" s="142">
        <v>0</v>
      </c>
      <c r="J9" s="143">
        <v>0</v>
      </c>
      <c r="K9" s="144">
        <v>0</v>
      </c>
      <c r="L9" s="121">
        <v>21</v>
      </c>
      <c r="M9" s="121">
        <f t="shared" ref="M9:M16" si="0">G9*(1+L9/100)</f>
        <v>0</v>
      </c>
      <c r="N9" s="121">
        <v>0</v>
      </c>
      <c r="O9" s="121">
        <f t="shared" ref="O9:O16" si="1">ROUND(E9*N9,2)</f>
        <v>0</v>
      </c>
      <c r="P9" s="121">
        <v>0</v>
      </c>
      <c r="Q9" s="121">
        <f t="shared" ref="Q9:Q16" si="2">ROUND(E9*P9,2)</f>
        <v>0</v>
      </c>
      <c r="R9" s="121"/>
      <c r="S9" s="121" t="s">
        <v>99</v>
      </c>
      <c r="T9" s="121" t="s">
        <v>99</v>
      </c>
      <c r="U9" s="121">
        <v>0.20300000000000001</v>
      </c>
      <c r="V9" s="121">
        <f t="shared" ref="V9:V16" si="3">ROUND(E9*U9,2)</f>
        <v>2.0299999999999998</v>
      </c>
      <c r="W9" s="121"/>
      <c r="X9" s="121" t="s">
        <v>100</v>
      </c>
      <c r="Y9" s="112"/>
      <c r="Z9" s="112"/>
      <c r="AA9" s="112"/>
      <c r="AB9" s="112"/>
      <c r="AC9" s="112"/>
      <c r="AD9" s="112"/>
      <c r="AE9" s="112"/>
      <c r="AF9" s="112"/>
      <c r="AG9" s="112" t="s">
        <v>101</v>
      </c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</row>
    <row r="10" spans="1:60" outlineLevel="1" x14ac:dyDescent="0.2">
      <c r="A10" s="138">
        <v>2</v>
      </c>
      <c r="B10" s="139" t="s">
        <v>102</v>
      </c>
      <c r="C10" s="147" t="s">
        <v>103</v>
      </c>
      <c r="D10" s="140" t="s">
        <v>104</v>
      </c>
      <c r="E10" s="141">
        <v>7</v>
      </c>
      <c r="F10" s="142">
        <v>0</v>
      </c>
      <c r="G10" s="142">
        <v>0</v>
      </c>
      <c r="H10" s="143">
        <v>0</v>
      </c>
      <c r="I10" s="142">
        <v>0</v>
      </c>
      <c r="J10" s="143">
        <v>0</v>
      </c>
      <c r="K10" s="144">
        <v>0</v>
      </c>
      <c r="L10" s="121">
        <v>21</v>
      </c>
      <c r="M10" s="121">
        <f t="shared" si="0"/>
        <v>0</v>
      </c>
      <c r="N10" s="121">
        <v>0</v>
      </c>
      <c r="O10" s="121">
        <f t="shared" si="1"/>
        <v>0</v>
      </c>
      <c r="P10" s="121">
        <v>0</v>
      </c>
      <c r="Q10" s="121">
        <f t="shared" si="2"/>
        <v>0</v>
      </c>
      <c r="R10" s="121"/>
      <c r="S10" s="121" t="s">
        <v>99</v>
      </c>
      <c r="T10" s="121" t="s">
        <v>99</v>
      </c>
      <c r="U10" s="121">
        <v>0</v>
      </c>
      <c r="V10" s="121">
        <f t="shared" si="3"/>
        <v>0</v>
      </c>
      <c r="W10" s="121"/>
      <c r="X10" s="121" t="s">
        <v>100</v>
      </c>
      <c r="Y10" s="112"/>
      <c r="Z10" s="112"/>
      <c r="AA10" s="112"/>
      <c r="AB10" s="112"/>
      <c r="AC10" s="112"/>
      <c r="AD10" s="112"/>
      <c r="AE10" s="112"/>
      <c r="AF10" s="112"/>
      <c r="AG10" s="112" t="s">
        <v>101</v>
      </c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</row>
    <row r="11" spans="1:60" ht="22.5" outlineLevel="1" x14ac:dyDescent="0.2">
      <c r="A11" s="138">
        <v>3</v>
      </c>
      <c r="B11" s="139" t="s">
        <v>105</v>
      </c>
      <c r="C11" s="147" t="s">
        <v>106</v>
      </c>
      <c r="D11" s="140" t="s">
        <v>107</v>
      </c>
      <c r="E11" s="141">
        <v>63</v>
      </c>
      <c r="F11" s="142">
        <v>0</v>
      </c>
      <c r="G11" s="142">
        <v>0</v>
      </c>
      <c r="H11" s="143">
        <v>0</v>
      </c>
      <c r="I11" s="142">
        <v>0</v>
      </c>
      <c r="J11" s="143">
        <v>0</v>
      </c>
      <c r="K11" s="144">
        <v>0</v>
      </c>
      <c r="L11" s="121">
        <v>21</v>
      </c>
      <c r="M11" s="121">
        <f t="shared" si="0"/>
        <v>0</v>
      </c>
      <c r="N11" s="121">
        <v>1.7</v>
      </c>
      <c r="O11" s="121">
        <f t="shared" si="1"/>
        <v>107.1</v>
      </c>
      <c r="P11" s="121">
        <v>0</v>
      </c>
      <c r="Q11" s="121">
        <f t="shared" si="2"/>
        <v>0</v>
      </c>
      <c r="R11" s="121"/>
      <c r="S11" s="121" t="s">
        <v>99</v>
      </c>
      <c r="T11" s="121" t="s">
        <v>99</v>
      </c>
      <c r="U11" s="121">
        <v>1.587</v>
      </c>
      <c r="V11" s="121">
        <f t="shared" si="3"/>
        <v>99.98</v>
      </c>
      <c r="W11" s="121"/>
      <c r="X11" s="121" t="s">
        <v>100</v>
      </c>
      <c r="Y11" s="112"/>
      <c r="Z11" s="112"/>
      <c r="AA11" s="112"/>
      <c r="AB11" s="112"/>
      <c r="AC11" s="112"/>
      <c r="AD11" s="112"/>
      <c r="AE11" s="112"/>
      <c r="AF11" s="112"/>
      <c r="AG11" s="112" t="s">
        <v>101</v>
      </c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</row>
    <row r="12" spans="1:60" ht="22.5" outlineLevel="1" x14ac:dyDescent="0.2">
      <c r="A12" s="138">
        <v>4</v>
      </c>
      <c r="B12" s="139" t="s">
        <v>108</v>
      </c>
      <c r="C12" s="147" t="s">
        <v>109</v>
      </c>
      <c r="D12" s="140" t="s">
        <v>107</v>
      </c>
      <c r="E12" s="141">
        <v>294</v>
      </c>
      <c r="F12" s="142">
        <v>0</v>
      </c>
      <c r="G12" s="142">
        <v>0</v>
      </c>
      <c r="H12" s="143">
        <v>0</v>
      </c>
      <c r="I12" s="142">
        <v>0</v>
      </c>
      <c r="J12" s="143">
        <v>0</v>
      </c>
      <c r="K12" s="144">
        <v>0</v>
      </c>
      <c r="L12" s="121">
        <v>21</v>
      </c>
      <c r="M12" s="121">
        <f t="shared" si="0"/>
        <v>0</v>
      </c>
      <c r="N12" s="121">
        <v>0</v>
      </c>
      <c r="O12" s="121">
        <f t="shared" si="1"/>
        <v>0</v>
      </c>
      <c r="P12" s="121">
        <v>0</v>
      </c>
      <c r="Q12" s="121">
        <f t="shared" si="2"/>
        <v>0</v>
      </c>
      <c r="R12" s="121"/>
      <c r="S12" s="121" t="s">
        <v>99</v>
      </c>
      <c r="T12" s="121" t="s">
        <v>99</v>
      </c>
      <c r="U12" s="121">
        <v>0.20200000000000001</v>
      </c>
      <c r="V12" s="121">
        <f t="shared" si="3"/>
        <v>59.39</v>
      </c>
      <c r="W12" s="121"/>
      <c r="X12" s="121" t="s">
        <v>100</v>
      </c>
      <c r="Y12" s="112"/>
      <c r="Z12" s="112"/>
      <c r="AA12" s="112"/>
      <c r="AB12" s="112"/>
      <c r="AC12" s="112"/>
      <c r="AD12" s="112"/>
      <c r="AE12" s="112"/>
      <c r="AF12" s="112"/>
      <c r="AG12" s="112" t="s">
        <v>101</v>
      </c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</row>
    <row r="13" spans="1:60" ht="22.5" outlineLevel="1" x14ac:dyDescent="0.2">
      <c r="A13" s="138">
        <v>5</v>
      </c>
      <c r="B13" s="139" t="s">
        <v>110</v>
      </c>
      <c r="C13" s="147" t="s">
        <v>111</v>
      </c>
      <c r="D13" s="140" t="s">
        <v>107</v>
      </c>
      <c r="E13" s="141">
        <v>378</v>
      </c>
      <c r="F13" s="142">
        <v>0</v>
      </c>
      <c r="G13" s="142">
        <v>0</v>
      </c>
      <c r="H13" s="143">
        <v>0</v>
      </c>
      <c r="I13" s="142">
        <v>0</v>
      </c>
      <c r="J13" s="143">
        <v>0</v>
      </c>
      <c r="K13" s="144">
        <v>0</v>
      </c>
      <c r="L13" s="121">
        <v>21</v>
      </c>
      <c r="M13" s="121">
        <f t="shared" si="0"/>
        <v>0</v>
      </c>
      <c r="N13" s="121">
        <v>0</v>
      </c>
      <c r="O13" s="121">
        <f t="shared" si="1"/>
        <v>0</v>
      </c>
      <c r="P13" s="121">
        <v>0</v>
      </c>
      <c r="Q13" s="121">
        <f t="shared" si="2"/>
        <v>0</v>
      </c>
      <c r="R13" s="121"/>
      <c r="S13" s="121" t="s">
        <v>99</v>
      </c>
      <c r="T13" s="121" t="s">
        <v>99</v>
      </c>
      <c r="U13" s="121">
        <v>0.16</v>
      </c>
      <c r="V13" s="121">
        <f t="shared" si="3"/>
        <v>60.48</v>
      </c>
      <c r="W13" s="121"/>
      <c r="X13" s="121" t="s">
        <v>100</v>
      </c>
      <c r="Y13" s="112"/>
      <c r="Z13" s="112"/>
      <c r="AA13" s="112"/>
      <c r="AB13" s="112"/>
      <c r="AC13" s="112"/>
      <c r="AD13" s="112"/>
      <c r="AE13" s="112"/>
      <c r="AF13" s="112"/>
      <c r="AG13" s="112" t="s">
        <v>101</v>
      </c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</row>
    <row r="14" spans="1:60" outlineLevel="1" x14ac:dyDescent="0.2">
      <c r="A14" s="138">
        <v>6</v>
      </c>
      <c r="B14" s="139" t="s">
        <v>112</v>
      </c>
      <c r="C14" s="147" t="s">
        <v>113</v>
      </c>
      <c r="D14" s="140" t="s">
        <v>114</v>
      </c>
      <c r="E14" s="141">
        <v>210</v>
      </c>
      <c r="F14" s="142">
        <v>0</v>
      </c>
      <c r="G14" s="142">
        <v>0</v>
      </c>
      <c r="H14" s="143">
        <v>0</v>
      </c>
      <c r="I14" s="142">
        <v>0</v>
      </c>
      <c r="J14" s="143">
        <v>0</v>
      </c>
      <c r="K14" s="144">
        <v>0</v>
      </c>
      <c r="L14" s="121">
        <v>21</v>
      </c>
      <c r="M14" s="121">
        <f t="shared" si="0"/>
        <v>0</v>
      </c>
      <c r="N14" s="121">
        <v>9.8999999999999999E-4</v>
      </c>
      <c r="O14" s="121">
        <f t="shared" si="1"/>
        <v>0.21</v>
      </c>
      <c r="P14" s="121">
        <v>0</v>
      </c>
      <c r="Q14" s="121">
        <f t="shared" si="2"/>
        <v>0</v>
      </c>
      <c r="R14" s="121"/>
      <c r="S14" s="121" t="s">
        <v>99</v>
      </c>
      <c r="T14" s="121" t="s">
        <v>99</v>
      </c>
      <c r="U14" s="121">
        <v>0.23599999999999999</v>
      </c>
      <c r="V14" s="121">
        <f t="shared" si="3"/>
        <v>49.56</v>
      </c>
      <c r="W14" s="121"/>
      <c r="X14" s="121" t="s">
        <v>100</v>
      </c>
      <c r="Y14" s="112"/>
      <c r="Z14" s="112"/>
      <c r="AA14" s="112"/>
      <c r="AB14" s="112"/>
      <c r="AC14" s="112"/>
      <c r="AD14" s="112"/>
      <c r="AE14" s="112"/>
      <c r="AF14" s="112"/>
      <c r="AG14" s="112" t="s">
        <v>101</v>
      </c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</row>
    <row r="15" spans="1:60" outlineLevel="1" x14ac:dyDescent="0.2">
      <c r="A15" s="138">
        <v>7</v>
      </c>
      <c r="B15" s="139" t="s">
        <v>115</v>
      </c>
      <c r="C15" s="147" t="s">
        <v>116</v>
      </c>
      <c r="D15" s="140" t="s">
        <v>114</v>
      </c>
      <c r="E15" s="141">
        <v>210</v>
      </c>
      <c r="F15" s="142">
        <v>0</v>
      </c>
      <c r="G15" s="142">
        <v>0</v>
      </c>
      <c r="H15" s="143">
        <v>0</v>
      </c>
      <c r="I15" s="142">
        <v>0</v>
      </c>
      <c r="J15" s="143">
        <v>0</v>
      </c>
      <c r="K15" s="144">
        <v>0</v>
      </c>
      <c r="L15" s="121">
        <v>21</v>
      </c>
      <c r="M15" s="121">
        <f t="shared" si="0"/>
        <v>0</v>
      </c>
      <c r="N15" s="121">
        <v>0</v>
      </c>
      <c r="O15" s="121">
        <f t="shared" si="1"/>
        <v>0</v>
      </c>
      <c r="P15" s="121">
        <v>0</v>
      </c>
      <c r="Q15" s="121">
        <f t="shared" si="2"/>
        <v>0</v>
      </c>
      <c r="R15" s="121"/>
      <c r="S15" s="121" t="s">
        <v>99</v>
      </c>
      <c r="T15" s="121" t="s">
        <v>99</v>
      </c>
      <c r="U15" s="121">
        <v>7.0000000000000007E-2</v>
      </c>
      <c r="V15" s="121">
        <f t="shared" si="3"/>
        <v>14.7</v>
      </c>
      <c r="W15" s="121"/>
      <c r="X15" s="121" t="s">
        <v>100</v>
      </c>
      <c r="Y15" s="112"/>
      <c r="Z15" s="112"/>
      <c r="AA15" s="112"/>
      <c r="AB15" s="112"/>
      <c r="AC15" s="112"/>
      <c r="AD15" s="112"/>
      <c r="AE15" s="112"/>
      <c r="AF15" s="112"/>
      <c r="AG15" s="112" t="s">
        <v>101</v>
      </c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</row>
    <row r="16" spans="1:60" outlineLevel="1" x14ac:dyDescent="0.2">
      <c r="A16" s="131">
        <v>8</v>
      </c>
      <c r="B16" s="132" t="s">
        <v>117</v>
      </c>
      <c r="C16" s="148" t="s">
        <v>118</v>
      </c>
      <c r="D16" s="133" t="s">
        <v>107</v>
      </c>
      <c r="E16" s="134">
        <v>322.56</v>
      </c>
      <c r="F16" s="135">
        <v>0</v>
      </c>
      <c r="G16" s="135">
        <v>0</v>
      </c>
      <c r="H16" s="136">
        <v>0</v>
      </c>
      <c r="I16" s="135">
        <v>0</v>
      </c>
      <c r="J16" s="136">
        <v>0</v>
      </c>
      <c r="K16" s="137">
        <v>0</v>
      </c>
      <c r="L16" s="121">
        <v>21</v>
      </c>
      <c r="M16" s="121">
        <f t="shared" si="0"/>
        <v>0</v>
      </c>
      <c r="N16" s="121">
        <v>0</v>
      </c>
      <c r="O16" s="121">
        <f t="shared" si="1"/>
        <v>0</v>
      </c>
      <c r="P16" s="121">
        <v>0</v>
      </c>
      <c r="Q16" s="121">
        <f t="shared" si="2"/>
        <v>0</v>
      </c>
      <c r="R16" s="121"/>
      <c r="S16" s="121" t="s">
        <v>99</v>
      </c>
      <c r="T16" s="121" t="s">
        <v>99</v>
      </c>
      <c r="U16" s="121">
        <v>1.556</v>
      </c>
      <c r="V16" s="121">
        <f t="shared" si="3"/>
        <v>501.9</v>
      </c>
      <c r="W16" s="121"/>
      <c r="X16" s="121" t="s">
        <v>100</v>
      </c>
      <c r="Y16" s="112"/>
      <c r="Z16" s="112"/>
      <c r="AA16" s="112"/>
      <c r="AB16" s="112"/>
      <c r="AC16" s="112"/>
      <c r="AD16" s="112"/>
      <c r="AE16" s="112"/>
      <c r="AF16" s="112"/>
      <c r="AG16" s="112" t="s">
        <v>101</v>
      </c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</row>
    <row r="17" spans="1:60" outlineLevel="1" x14ac:dyDescent="0.2">
      <c r="A17" s="119"/>
      <c r="B17" s="120"/>
      <c r="C17" s="149" t="s">
        <v>119</v>
      </c>
      <c r="D17" s="122"/>
      <c r="E17" s="123">
        <v>322.56</v>
      </c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12"/>
      <c r="Z17" s="112"/>
      <c r="AA17" s="112"/>
      <c r="AB17" s="112"/>
      <c r="AC17" s="112"/>
      <c r="AD17" s="112"/>
      <c r="AE17" s="112"/>
      <c r="AF17" s="112"/>
      <c r="AG17" s="112" t="s">
        <v>120</v>
      </c>
      <c r="AH17" s="112">
        <v>0</v>
      </c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</row>
    <row r="18" spans="1:60" ht="22.5" outlineLevel="1" x14ac:dyDescent="0.2">
      <c r="A18" s="131">
        <v>9</v>
      </c>
      <c r="B18" s="132" t="s">
        <v>121</v>
      </c>
      <c r="C18" s="148" t="s">
        <v>122</v>
      </c>
      <c r="D18" s="133" t="s">
        <v>107</v>
      </c>
      <c r="E18" s="134">
        <v>216.11519999999999</v>
      </c>
      <c r="F18" s="135">
        <v>0</v>
      </c>
      <c r="G18" s="135">
        <v>0</v>
      </c>
      <c r="H18" s="136">
        <v>0</v>
      </c>
      <c r="I18" s="135">
        <v>0</v>
      </c>
      <c r="J18" s="136">
        <v>0</v>
      </c>
      <c r="K18" s="137">
        <v>0</v>
      </c>
      <c r="L18" s="121">
        <v>21</v>
      </c>
      <c r="M18" s="121">
        <f>G18*(1+L18/100)</f>
        <v>0</v>
      </c>
      <c r="N18" s="121">
        <v>0</v>
      </c>
      <c r="O18" s="121">
        <f>ROUND(E18*N18,2)</f>
        <v>0</v>
      </c>
      <c r="P18" s="121">
        <v>0</v>
      </c>
      <c r="Q18" s="121">
        <f>ROUND(E18*P18,2)</f>
        <v>0</v>
      </c>
      <c r="R18" s="121"/>
      <c r="S18" s="121" t="s">
        <v>123</v>
      </c>
      <c r="T18" s="121" t="s">
        <v>99</v>
      </c>
      <c r="U18" s="121">
        <v>0.2</v>
      </c>
      <c r="V18" s="121">
        <f>ROUND(E18*U18,2)</f>
        <v>43.22</v>
      </c>
      <c r="W18" s="121"/>
      <c r="X18" s="121" t="s">
        <v>100</v>
      </c>
      <c r="Y18" s="112"/>
      <c r="Z18" s="112"/>
      <c r="AA18" s="112"/>
      <c r="AB18" s="112"/>
      <c r="AC18" s="112"/>
      <c r="AD18" s="112"/>
      <c r="AE18" s="112"/>
      <c r="AF18" s="112"/>
      <c r="AG18" s="112" t="s">
        <v>101</v>
      </c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</row>
    <row r="19" spans="1:60" outlineLevel="1" x14ac:dyDescent="0.2">
      <c r="A19" s="119"/>
      <c r="B19" s="120"/>
      <c r="C19" s="149" t="s">
        <v>119</v>
      </c>
      <c r="D19" s="122"/>
      <c r="E19" s="123">
        <v>322.56</v>
      </c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12"/>
      <c r="Z19" s="112"/>
      <c r="AA19" s="112"/>
      <c r="AB19" s="112"/>
      <c r="AC19" s="112"/>
      <c r="AD19" s="112"/>
      <c r="AE19" s="112"/>
      <c r="AF19" s="112"/>
      <c r="AG19" s="112" t="s">
        <v>120</v>
      </c>
      <c r="AH19" s="112">
        <v>0</v>
      </c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</row>
    <row r="20" spans="1:60" outlineLevel="1" x14ac:dyDescent="0.2">
      <c r="A20" s="119"/>
      <c r="B20" s="120"/>
      <c r="C20" s="149" t="s">
        <v>124</v>
      </c>
      <c r="D20" s="122"/>
      <c r="E20" s="123">
        <v>-106.4448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12"/>
      <c r="Z20" s="112"/>
      <c r="AA20" s="112"/>
      <c r="AB20" s="112"/>
      <c r="AC20" s="112"/>
      <c r="AD20" s="112"/>
      <c r="AE20" s="112"/>
      <c r="AF20" s="112"/>
      <c r="AG20" s="112" t="s">
        <v>120</v>
      </c>
      <c r="AH20" s="112">
        <v>0</v>
      </c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</row>
    <row r="21" spans="1:60" x14ac:dyDescent="0.2">
      <c r="A21" s="125" t="s">
        <v>94</v>
      </c>
      <c r="B21" s="126" t="s">
        <v>51</v>
      </c>
      <c r="C21" s="146" t="s">
        <v>52</v>
      </c>
      <c r="D21" s="127"/>
      <c r="E21" s="128"/>
      <c r="F21" s="129"/>
      <c r="G21" s="129">
        <f>SUMIF(AG22:AG22,"&lt;&gt;NOR",G22:G22)</f>
        <v>0</v>
      </c>
      <c r="H21" s="129"/>
      <c r="I21" s="129">
        <f>SUM(I22:I22)</f>
        <v>0</v>
      </c>
      <c r="J21" s="129"/>
      <c r="K21" s="130">
        <f>SUM(K22:K22)</f>
        <v>0</v>
      </c>
      <c r="L21" s="124"/>
      <c r="M21" s="124">
        <f>SUM(M22:M22)</f>
        <v>0</v>
      </c>
      <c r="N21" s="124"/>
      <c r="O21" s="124">
        <f>SUM(O22:O22)</f>
        <v>0.09</v>
      </c>
      <c r="P21" s="124"/>
      <c r="Q21" s="124">
        <f>SUM(Q22:Q22)</f>
        <v>0</v>
      </c>
      <c r="R21" s="124"/>
      <c r="S21" s="124"/>
      <c r="T21" s="124"/>
      <c r="U21" s="124"/>
      <c r="V21" s="124">
        <f>SUM(V22:V22)</f>
        <v>15.98</v>
      </c>
      <c r="W21" s="124"/>
      <c r="X21" s="124"/>
      <c r="AG21" t="s">
        <v>95</v>
      </c>
    </row>
    <row r="22" spans="1:60" outlineLevel="1" x14ac:dyDescent="0.2">
      <c r="A22" s="138">
        <v>10</v>
      </c>
      <c r="B22" s="139" t="s">
        <v>125</v>
      </c>
      <c r="C22" s="147" t="s">
        <v>126</v>
      </c>
      <c r="D22" s="140" t="s">
        <v>114</v>
      </c>
      <c r="E22" s="141">
        <v>170</v>
      </c>
      <c r="F22" s="135">
        <v>0</v>
      </c>
      <c r="G22" s="135">
        <v>0</v>
      </c>
      <c r="H22" s="136">
        <v>0</v>
      </c>
      <c r="I22" s="135">
        <v>0</v>
      </c>
      <c r="J22" s="136">
        <v>0</v>
      </c>
      <c r="K22" s="137">
        <v>0</v>
      </c>
      <c r="L22" s="121">
        <v>21</v>
      </c>
      <c r="M22" s="121">
        <f>G22*(1+L22/100)</f>
        <v>0</v>
      </c>
      <c r="N22" s="121">
        <v>5.0000000000000001E-4</v>
      </c>
      <c r="O22" s="121">
        <f>ROUND(E22*N22,2)</f>
        <v>0.09</v>
      </c>
      <c r="P22" s="121">
        <v>0</v>
      </c>
      <c r="Q22" s="121">
        <f>ROUND(E22*P22,2)</f>
        <v>0</v>
      </c>
      <c r="R22" s="121"/>
      <c r="S22" s="121" t="s">
        <v>99</v>
      </c>
      <c r="T22" s="121" t="s">
        <v>99</v>
      </c>
      <c r="U22" s="121">
        <v>9.4E-2</v>
      </c>
      <c r="V22" s="121">
        <f>ROUND(E22*U22,2)</f>
        <v>15.98</v>
      </c>
      <c r="W22" s="121"/>
      <c r="X22" s="121" t="s">
        <v>100</v>
      </c>
      <c r="Y22" s="112"/>
      <c r="Z22" s="112"/>
      <c r="AA22" s="112"/>
      <c r="AB22" s="112"/>
      <c r="AC22" s="112"/>
      <c r="AD22" s="112"/>
      <c r="AE22" s="112"/>
      <c r="AF22" s="112"/>
      <c r="AG22" s="112" t="s">
        <v>101</v>
      </c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</row>
    <row r="23" spans="1:60" x14ac:dyDescent="0.2">
      <c r="A23" s="125" t="s">
        <v>94</v>
      </c>
      <c r="B23" s="126" t="s">
        <v>53</v>
      </c>
      <c r="C23" s="146" t="s">
        <v>54</v>
      </c>
      <c r="D23" s="127"/>
      <c r="E23" s="128"/>
      <c r="F23" s="129"/>
      <c r="G23" s="129">
        <f>SUMIF(AG24:AG24,"&lt;&gt;NOR",G24:G24)</f>
        <v>0</v>
      </c>
      <c r="H23" s="129"/>
      <c r="I23" s="129">
        <f>SUM(I24:I24)</f>
        <v>0</v>
      </c>
      <c r="J23" s="129"/>
      <c r="K23" s="130">
        <f>SUM(K24:K24)</f>
        <v>0</v>
      </c>
      <c r="L23" s="124"/>
      <c r="M23" s="124">
        <f>SUM(M24:M24)</f>
        <v>0</v>
      </c>
      <c r="N23" s="124"/>
      <c r="O23" s="124">
        <f>SUM(O24:O24)</f>
        <v>39.71</v>
      </c>
      <c r="P23" s="124"/>
      <c r="Q23" s="124">
        <f>SUM(Q24:Q24)</f>
        <v>0</v>
      </c>
      <c r="R23" s="124"/>
      <c r="S23" s="124"/>
      <c r="T23" s="124"/>
      <c r="U23" s="124"/>
      <c r="V23" s="124">
        <f>SUM(V24:V24)</f>
        <v>35.6</v>
      </c>
      <c r="W23" s="124"/>
      <c r="X23" s="124"/>
      <c r="AG23" t="s">
        <v>95</v>
      </c>
    </row>
    <row r="24" spans="1:60" outlineLevel="1" x14ac:dyDescent="0.2">
      <c r="A24" s="138">
        <v>11</v>
      </c>
      <c r="B24" s="139" t="s">
        <v>127</v>
      </c>
      <c r="C24" s="147" t="s">
        <v>128</v>
      </c>
      <c r="D24" s="140" t="s">
        <v>107</v>
      </c>
      <c r="E24" s="141">
        <v>21</v>
      </c>
      <c r="F24" s="135">
        <v>0</v>
      </c>
      <c r="G24" s="135">
        <v>0</v>
      </c>
      <c r="H24" s="136">
        <v>0</v>
      </c>
      <c r="I24" s="135">
        <v>0</v>
      </c>
      <c r="J24" s="136">
        <v>0</v>
      </c>
      <c r="K24" s="137">
        <v>0</v>
      </c>
      <c r="L24" s="121">
        <v>21</v>
      </c>
      <c r="M24" s="121">
        <f>G24*(1+L24/100)</f>
        <v>0</v>
      </c>
      <c r="N24" s="121">
        <v>1.8907700000000001</v>
      </c>
      <c r="O24" s="121">
        <f>ROUND(E24*N24,2)</f>
        <v>39.71</v>
      </c>
      <c r="P24" s="121">
        <v>0</v>
      </c>
      <c r="Q24" s="121">
        <f>ROUND(E24*P24,2)</f>
        <v>0</v>
      </c>
      <c r="R24" s="121"/>
      <c r="S24" s="121" t="s">
        <v>99</v>
      </c>
      <c r="T24" s="121" t="s">
        <v>99</v>
      </c>
      <c r="U24" s="121">
        <v>1.6950000000000001</v>
      </c>
      <c r="V24" s="121">
        <f>ROUND(E24*U24,2)</f>
        <v>35.6</v>
      </c>
      <c r="W24" s="121"/>
      <c r="X24" s="121" t="s">
        <v>100</v>
      </c>
      <c r="Y24" s="112"/>
      <c r="Z24" s="112"/>
      <c r="AA24" s="112"/>
      <c r="AB24" s="112"/>
      <c r="AC24" s="112"/>
      <c r="AD24" s="112"/>
      <c r="AE24" s="112"/>
      <c r="AF24" s="112"/>
      <c r="AG24" s="112" t="s">
        <v>101</v>
      </c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</row>
    <row r="25" spans="1:60" x14ac:dyDescent="0.2">
      <c r="A25" s="125" t="s">
        <v>94</v>
      </c>
      <c r="B25" s="126" t="s">
        <v>55</v>
      </c>
      <c r="C25" s="146" t="s">
        <v>56</v>
      </c>
      <c r="D25" s="127"/>
      <c r="E25" s="128"/>
      <c r="F25" s="129"/>
      <c r="G25" s="129">
        <f>SUMIF(AG26:AG26,"&lt;&gt;NOR",G26:G26)</f>
        <v>0</v>
      </c>
      <c r="H25" s="129"/>
      <c r="I25" s="129">
        <f>SUM(I26:I26)</f>
        <v>0</v>
      </c>
      <c r="J25" s="129"/>
      <c r="K25" s="130">
        <f>SUM(K26:K26)</f>
        <v>0</v>
      </c>
      <c r="L25" s="124"/>
      <c r="M25" s="124">
        <f>SUM(M26:M26)</f>
        <v>0</v>
      </c>
      <c r="N25" s="124"/>
      <c r="O25" s="124">
        <f>SUM(O26:O26)</f>
        <v>0</v>
      </c>
      <c r="P25" s="124"/>
      <c r="Q25" s="124">
        <f>SUM(Q26:Q26)</f>
        <v>0</v>
      </c>
      <c r="R25" s="124"/>
      <c r="S25" s="124"/>
      <c r="T25" s="124"/>
      <c r="U25" s="124"/>
      <c r="V25" s="124">
        <f>SUM(V26:V26)</f>
        <v>4.42</v>
      </c>
      <c r="W25" s="124"/>
      <c r="X25" s="124"/>
      <c r="AG25" t="s">
        <v>95</v>
      </c>
    </row>
    <row r="26" spans="1:60" ht="22.5" outlineLevel="1" x14ac:dyDescent="0.2">
      <c r="A26" s="138">
        <v>12</v>
      </c>
      <c r="B26" s="139" t="s">
        <v>129</v>
      </c>
      <c r="C26" s="147" t="s">
        <v>130</v>
      </c>
      <c r="D26" s="140" t="s">
        <v>114</v>
      </c>
      <c r="E26" s="141">
        <v>170</v>
      </c>
      <c r="F26" s="135">
        <v>0</v>
      </c>
      <c r="G26" s="135">
        <v>0</v>
      </c>
      <c r="H26" s="136">
        <v>0</v>
      </c>
      <c r="I26" s="135">
        <v>0</v>
      </c>
      <c r="J26" s="136">
        <v>0</v>
      </c>
      <c r="K26" s="137">
        <v>0</v>
      </c>
      <c r="L26" s="121">
        <v>21</v>
      </c>
      <c r="M26" s="121">
        <f>G26*(1+L26/100)</f>
        <v>0</v>
      </c>
      <c r="N26" s="121">
        <v>0</v>
      </c>
      <c r="O26" s="121">
        <f>ROUND(E26*N26,2)</f>
        <v>0</v>
      </c>
      <c r="P26" s="121">
        <v>0</v>
      </c>
      <c r="Q26" s="121">
        <f>ROUND(E26*P26,2)</f>
        <v>0</v>
      </c>
      <c r="R26" s="121"/>
      <c r="S26" s="121" t="s">
        <v>99</v>
      </c>
      <c r="T26" s="121" t="s">
        <v>99</v>
      </c>
      <c r="U26" s="121">
        <v>2.5999999999999999E-2</v>
      </c>
      <c r="V26" s="121">
        <f>ROUND(E26*U26,2)</f>
        <v>4.42</v>
      </c>
      <c r="W26" s="121"/>
      <c r="X26" s="121" t="s">
        <v>100</v>
      </c>
      <c r="Y26" s="112"/>
      <c r="Z26" s="112"/>
      <c r="AA26" s="112"/>
      <c r="AB26" s="112"/>
      <c r="AC26" s="112"/>
      <c r="AD26" s="112"/>
      <c r="AE26" s="112"/>
      <c r="AF26" s="112"/>
      <c r="AG26" s="112" t="s">
        <v>101</v>
      </c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</row>
    <row r="27" spans="1:60" x14ac:dyDescent="0.2">
      <c r="A27" s="125" t="s">
        <v>94</v>
      </c>
      <c r="B27" s="126" t="s">
        <v>41</v>
      </c>
      <c r="C27" s="146" t="s">
        <v>57</v>
      </c>
      <c r="D27" s="127"/>
      <c r="E27" s="128"/>
      <c r="F27" s="129"/>
      <c r="G27" s="129">
        <f>SUMIF(AG28:AG33,"&lt;&gt;NOR",G28:G33)</f>
        <v>0</v>
      </c>
      <c r="H27" s="129"/>
      <c r="I27" s="129">
        <f>SUM(I28:I33)</f>
        <v>0</v>
      </c>
      <c r="J27" s="129"/>
      <c r="K27" s="130">
        <f>SUM(K28:K33)</f>
        <v>0</v>
      </c>
      <c r="L27" s="124"/>
      <c r="M27" s="124">
        <f>SUM(M28:M33)</f>
        <v>0</v>
      </c>
      <c r="N27" s="124"/>
      <c r="O27" s="124">
        <f>SUM(O28:O33)</f>
        <v>5.46</v>
      </c>
      <c r="P27" s="124"/>
      <c r="Q27" s="124">
        <f>SUM(Q28:Q33)</f>
        <v>0</v>
      </c>
      <c r="R27" s="124"/>
      <c r="S27" s="124"/>
      <c r="T27" s="124"/>
      <c r="U27" s="124"/>
      <c r="V27" s="124">
        <f>SUM(V28:V33)</f>
        <v>47.08</v>
      </c>
      <c r="W27" s="124"/>
      <c r="X27" s="124"/>
      <c r="AG27" t="s">
        <v>95</v>
      </c>
    </row>
    <row r="28" spans="1:60" outlineLevel="1" x14ac:dyDescent="0.2">
      <c r="A28" s="138">
        <v>13</v>
      </c>
      <c r="B28" s="139" t="s">
        <v>131</v>
      </c>
      <c r="C28" s="147" t="s">
        <v>132</v>
      </c>
      <c r="D28" s="140" t="s">
        <v>133</v>
      </c>
      <c r="E28" s="141">
        <v>8</v>
      </c>
      <c r="F28" s="135">
        <v>0</v>
      </c>
      <c r="G28" s="135">
        <v>0</v>
      </c>
      <c r="H28" s="136">
        <v>0</v>
      </c>
      <c r="I28" s="135">
        <v>0</v>
      </c>
      <c r="J28" s="136">
        <v>0</v>
      </c>
      <c r="K28" s="137">
        <v>0</v>
      </c>
      <c r="L28" s="121">
        <v>21</v>
      </c>
      <c r="M28" s="121">
        <f t="shared" ref="M28:M33" si="4">G28*(1+L28/100)</f>
        <v>0</v>
      </c>
      <c r="N28" s="121">
        <v>8.7470000000000006E-2</v>
      </c>
      <c r="O28" s="121">
        <f t="shared" ref="O28:O33" si="5">ROUND(E28*N28,2)</f>
        <v>0.7</v>
      </c>
      <c r="P28" s="121">
        <v>0</v>
      </c>
      <c r="Q28" s="121">
        <f t="shared" ref="Q28:Q33" si="6">ROUND(E28*P28,2)</f>
        <v>0</v>
      </c>
      <c r="R28" s="121"/>
      <c r="S28" s="121" t="s">
        <v>99</v>
      </c>
      <c r="T28" s="121" t="s">
        <v>134</v>
      </c>
      <c r="U28" s="121">
        <v>1.78102</v>
      </c>
      <c r="V28" s="121">
        <f t="shared" ref="V28:V33" si="7">ROUND(E28*U28,2)</f>
        <v>14.25</v>
      </c>
      <c r="W28" s="121"/>
      <c r="X28" s="121" t="s">
        <v>135</v>
      </c>
      <c r="Y28" s="112"/>
      <c r="Z28" s="112"/>
      <c r="AA28" s="112"/>
      <c r="AB28" s="112"/>
      <c r="AC28" s="112"/>
      <c r="AD28" s="112"/>
      <c r="AE28" s="112"/>
      <c r="AF28" s="112"/>
      <c r="AG28" s="112" t="s">
        <v>136</v>
      </c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</row>
    <row r="29" spans="1:60" ht="22.5" outlineLevel="1" x14ac:dyDescent="0.2">
      <c r="A29" s="138">
        <v>14</v>
      </c>
      <c r="B29" s="139" t="s">
        <v>137</v>
      </c>
      <c r="C29" s="147" t="s">
        <v>138</v>
      </c>
      <c r="D29" s="140" t="s">
        <v>133</v>
      </c>
      <c r="E29" s="141">
        <v>6</v>
      </c>
      <c r="F29" s="135">
        <v>0</v>
      </c>
      <c r="G29" s="135">
        <v>0</v>
      </c>
      <c r="H29" s="136">
        <v>0</v>
      </c>
      <c r="I29" s="135">
        <v>0</v>
      </c>
      <c r="J29" s="136">
        <v>0</v>
      </c>
      <c r="K29" s="137">
        <v>0</v>
      </c>
      <c r="L29" s="121">
        <v>21</v>
      </c>
      <c r="M29" s="121">
        <f t="shared" si="4"/>
        <v>0</v>
      </c>
      <c r="N29" s="121">
        <v>0.79342000000000001</v>
      </c>
      <c r="O29" s="121">
        <f t="shared" si="5"/>
        <v>4.76</v>
      </c>
      <c r="P29" s="121">
        <v>0</v>
      </c>
      <c r="Q29" s="121">
        <f t="shared" si="6"/>
        <v>0</v>
      </c>
      <c r="R29" s="121"/>
      <c r="S29" s="121" t="s">
        <v>99</v>
      </c>
      <c r="T29" s="121" t="s">
        <v>134</v>
      </c>
      <c r="U29" s="121">
        <v>5.4712300000000003</v>
      </c>
      <c r="V29" s="121">
        <f t="shared" si="7"/>
        <v>32.83</v>
      </c>
      <c r="W29" s="121"/>
      <c r="X29" s="121" t="s">
        <v>135</v>
      </c>
      <c r="Y29" s="112"/>
      <c r="Z29" s="112"/>
      <c r="AA29" s="112"/>
      <c r="AB29" s="112"/>
      <c r="AC29" s="112"/>
      <c r="AD29" s="112"/>
      <c r="AE29" s="112"/>
      <c r="AF29" s="112"/>
      <c r="AG29" s="112" t="s">
        <v>136</v>
      </c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</row>
    <row r="30" spans="1:60" outlineLevel="1" x14ac:dyDescent="0.2">
      <c r="A30" s="138">
        <v>15</v>
      </c>
      <c r="B30" s="139" t="s">
        <v>139</v>
      </c>
      <c r="C30" s="147" t="s">
        <v>140</v>
      </c>
      <c r="D30" s="140" t="s">
        <v>133</v>
      </c>
      <c r="E30" s="141">
        <v>1</v>
      </c>
      <c r="F30" s="135">
        <v>0</v>
      </c>
      <c r="G30" s="135">
        <v>0</v>
      </c>
      <c r="H30" s="136">
        <v>0</v>
      </c>
      <c r="I30" s="135">
        <v>0</v>
      </c>
      <c r="J30" s="136">
        <v>0</v>
      </c>
      <c r="K30" s="137">
        <v>0</v>
      </c>
      <c r="L30" s="121">
        <v>21</v>
      </c>
      <c r="M30" s="121">
        <f t="shared" si="4"/>
        <v>0</v>
      </c>
      <c r="N30" s="121">
        <v>0</v>
      </c>
      <c r="O30" s="121">
        <f t="shared" si="5"/>
        <v>0</v>
      </c>
      <c r="P30" s="121">
        <v>0</v>
      </c>
      <c r="Q30" s="121">
        <f t="shared" si="6"/>
        <v>0</v>
      </c>
      <c r="R30" s="121"/>
      <c r="S30" s="121" t="s">
        <v>123</v>
      </c>
      <c r="T30" s="121" t="s">
        <v>141</v>
      </c>
      <c r="U30" s="121">
        <v>0</v>
      </c>
      <c r="V30" s="121">
        <f t="shared" si="7"/>
        <v>0</v>
      </c>
      <c r="W30" s="121"/>
      <c r="X30" s="121" t="s">
        <v>100</v>
      </c>
      <c r="Y30" s="112"/>
      <c r="Z30" s="112"/>
      <c r="AA30" s="112"/>
      <c r="AB30" s="112"/>
      <c r="AC30" s="112"/>
      <c r="AD30" s="112"/>
      <c r="AE30" s="112"/>
      <c r="AF30" s="112"/>
      <c r="AG30" s="112" t="s">
        <v>101</v>
      </c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</row>
    <row r="31" spans="1:60" outlineLevel="1" x14ac:dyDescent="0.2">
      <c r="A31" s="138">
        <v>16</v>
      </c>
      <c r="B31" s="139" t="s">
        <v>142</v>
      </c>
      <c r="C31" s="147" t="s">
        <v>143</v>
      </c>
      <c r="D31" s="140" t="s">
        <v>133</v>
      </c>
      <c r="E31" s="141">
        <v>1</v>
      </c>
      <c r="F31" s="135">
        <v>0</v>
      </c>
      <c r="G31" s="135">
        <v>0</v>
      </c>
      <c r="H31" s="136">
        <v>0</v>
      </c>
      <c r="I31" s="135">
        <v>0</v>
      </c>
      <c r="J31" s="136">
        <v>0</v>
      </c>
      <c r="K31" s="137">
        <v>0</v>
      </c>
      <c r="L31" s="121">
        <v>21</v>
      </c>
      <c r="M31" s="121">
        <f t="shared" si="4"/>
        <v>0</v>
      </c>
      <c r="N31" s="121">
        <v>0</v>
      </c>
      <c r="O31" s="121">
        <f t="shared" si="5"/>
        <v>0</v>
      </c>
      <c r="P31" s="121">
        <v>0</v>
      </c>
      <c r="Q31" s="121">
        <f t="shared" si="6"/>
        <v>0</v>
      </c>
      <c r="R31" s="121"/>
      <c r="S31" s="121" t="s">
        <v>123</v>
      </c>
      <c r="T31" s="121" t="s">
        <v>141</v>
      </c>
      <c r="U31" s="121">
        <v>0</v>
      </c>
      <c r="V31" s="121">
        <f t="shared" si="7"/>
        <v>0</v>
      </c>
      <c r="W31" s="121"/>
      <c r="X31" s="121" t="s">
        <v>144</v>
      </c>
      <c r="Y31" s="112"/>
      <c r="Z31" s="112"/>
      <c r="AA31" s="112"/>
      <c r="AB31" s="112"/>
      <c r="AC31" s="112"/>
      <c r="AD31" s="112"/>
      <c r="AE31" s="112"/>
      <c r="AF31" s="112"/>
      <c r="AG31" s="112" t="s">
        <v>145</v>
      </c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</row>
    <row r="32" spans="1:60" outlineLevel="1" x14ac:dyDescent="0.2">
      <c r="A32" s="138">
        <v>17</v>
      </c>
      <c r="B32" s="139" t="s">
        <v>146</v>
      </c>
      <c r="C32" s="147" t="s">
        <v>147</v>
      </c>
      <c r="D32" s="140" t="s">
        <v>148</v>
      </c>
      <c r="E32" s="141">
        <v>1</v>
      </c>
      <c r="F32" s="135">
        <v>0</v>
      </c>
      <c r="G32" s="135">
        <v>0</v>
      </c>
      <c r="H32" s="136">
        <v>0</v>
      </c>
      <c r="I32" s="135">
        <v>0</v>
      </c>
      <c r="J32" s="136">
        <v>0</v>
      </c>
      <c r="K32" s="137">
        <v>0</v>
      </c>
      <c r="L32" s="121">
        <v>21</v>
      </c>
      <c r="M32" s="121">
        <f t="shared" si="4"/>
        <v>0</v>
      </c>
      <c r="N32" s="121">
        <v>0</v>
      </c>
      <c r="O32" s="121">
        <f t="shared" si="5"/>
        <v>0</v>
      </c>
      <c r="P32" s="121">
        <v>0</v>
      </c>
      <c r="Q32" s="121">
        <f t="shared" si="6"/>
        <v>0</v>
      </c>
      <c r="R32" s="121"/>
      <c r="S32" s="121" t="s">
        <v>123</v>
      </c>
      <c r="T32" s="121" t="s">
        <v>141</v>
      </c>
      <c r="U32" s="121">
        <v>0</v>
      </c>
      <c r="V32" s="121">
        <f t="shared" si="7"/>
        <v>0</v>
      </c>
      <c r="W32" s="121"/>
      <c r="X32" s="121" t="s">
        <v>100</v>
      </c>
      <c r="Y32" s="112"/>
      <c r="Z32" s="112"/>
      <c r="AA32" s="112"/>
      <c r="AB32" s="112"/>
      <c r="AC32" s="112"/>
      <c r="AD32" s="112"/>
      <c r="AE32" s="112"/>
      <c r="AF32" s="112"/>
      <c r="AG32" s="112" t="s">
        <v>101</v>
      </c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</row>
    <row r="33" spans="1:60" outlineLevel="1" x14ac:dyDescent="0.2">
      <c r="A33" s="138">
        <v>18</v>
      </c>
      <c r="B33" s="139" t="s">
        <v>149</v>
      </c>
      <c r="C33" s="147" t="s">
        <v>150</v>
      </c>
      <c r="D33" s="140" t="s">
        <v>148</v>
      </c>
      <c r="E33" s="141">
        <v>1</v>
      </c>
      <c r="F33" s="135">
        <v>0</v>
      </c>
      <c r="G33" s="135">
        <v>0</v>
      </c>
      <c r="H33" s="136">
        <v>0</v>
      </c>
      <c r="I33" s="135">
        <v>0</v>
      </c>
      <c r="J33" s="136">
        <v>0</v>
      </c>
      <c r="K33" s="137">
        <v>0</v>
      </c>
      <c r="L33" s="121">
        <v>21</v>
      </c>
      <c r="M33" s="121">
        <f t="shared" si="4"/>
        <v>0</v>
      </c>
      <c r="N33" s="121">
        <v>0</v>
      </c>
      <c r="O33" s="121">
        <f t="shared" si="5"/>
        <v>0</v>
      </c>
      <c r="P33" s="121">
        <v>0</v>
      </c>
      <c r="Q33" s="121">
        <f t="shared" si="6"/>
        <v>0</v>
      </c>
      <c r="R33" s="121"/>
      <c r="S33" s="121" t="s">
        <v>123</v>
      </c>
      <c r="T33" s="121" t="s">
        <v>141</v>
      </c>
      <c r="U33" s="121">
        <v>0</v>
      </c>
      <c r="V33" s="121">
        <f t="shared" si="7"/>
        <v>0</v>
      </c>
      <c r="W33" s="121"/>
      <c r="X33" s="121" t="s">
        <v>144</v>
      </c>
      <c r="Y33" s="112"/>
      <c r="Z33" s="112"/>
      <c r="AA33" s="112"/>
      <c r="AB33" s="112"/>
      <c r="AC33" s="112"/>
      <c r="AD33" s="112"/>
      <c r="AE33" s="112"/>
      <c r="AF33" s="112"/>
      <c r="AG33" s="112" t="s">
        <v>145</v>
      </c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</row>
    <row r="34" spans="1:60" x14ac:dyDescent="0.2">
      <c r="A34" s="125" t="s">
        <v>94</v>
      </c>
      <c r="B34" s="126" t="s">
        <v>58</v>
      </c>
      <c r="C34" s="146" t="s">
        <v>59</v>
      </c>
      <c r="D34" s="127"/>
      <c r="E34" s="128"/>
      <c r="F34" s="129"/>
      <c r="G34" s="129">
        <f>SUMIF(AG35:AG35,"&lt;&gt;NOR",G35:G35)</f>
        <v>0</v>
      </c>
      <c r="H34" s="129"/>
      <c r="I34" s="129">
        <f>SUM(I35:I35)</f>
        <v>0</v>
      </c>
      <c r="J34" s="129"/>
      <c r="K34" s="130">
        <f>SUM(K35:K35)</f>
        <v>0</v>
      </c>
      <c r="L34" s="124"/>
      <c r="M34" s="124">
        <f>SUM(M35:M35)</f>
        <v>0</v>
      </c>
      <c r="N34" s="124"/>
      <c r="O34" s="124">
        <f>SUM(O35:O35)</f>
        <v>0</v>
      </c>
      <c r="P34" s="124"/>
      <c r="Q34" s="124">
        <f>SUM(Q35:Q35)</f>
        <v>0</v>
      </c>
      <c r="R34" s="124"/>
      <c r="S34" s="124"/>
      <c r="T34" s="124"/>
      <c r="U34" s="124"/>
      <c r="V34" s="124">
        <f>SUM(V35:V35)</f>
        <v>62.22</v>
      </c>
      <c r="W34" s="124"/>
      <c r="X34" s="124"/>
      <c r="AG34" t="s">
        <v>95</v>
      </c>
    </row>
    <row r="35" spans="1:60" outlineLevel="1" x14ac:dyDescent="0.2">
      <c r="A35" s="138">
        <v>19</v>
      </c>
      <c r="B35" s="139" t="s">
        <v>151</v>
      </c>
      <c r="C35" s="147" t="s">
        <v>152</v>
      </c>
      <c r="D35" s="140" t="s">
        <v>153</v>
      </c>
      <c r="E35" s="141">
        <v>147.09907000000001</v>
      </c>
      <c r="F35" s="135">
        <v>0</v>
      </c>
      <c r="G35" s="135">
        <v>0</v>
      </c>
      <c r="H35" s="136">
        <v>0</v>
      </c>
      <c r="I35" s="135">
        <v>0</v>
      </c>
      <c r="J35" s="136">
        <v>0</v>
      </c>
      <c r="K35" s="137">
        <v>0</v>
      </c>
      <c r="L35" s="121">
        <v>21</v>
      </c>
      <c r="M35" s="121">
        <f>G35*(1+L35/100)</f>
        <v>0</v>
      </c>
      <c r="N35" s="121">
        <v>0</v>
      </c>
      <c r="O35" s="121">
        <f>ROUND(E35*N35,2)</f>
        <v>0</v>
      </c>
      <c r="P35" s="121">
        <v>0</v>
      </c>
      <c r="Q35" s="121">
        <f>ROUND(E35*P35,2)</f>
        <v>0</v>
      </c>
      <c r="R35" s="121"/>
      <c r="S35" s="121" t="s">
        <v>99</v>
      </c>
      <c r="T35" s="121" t="s">
        <v>99</v>
      </c>
      <c r="U35" s="121">
        <v>0.42299999999999999</v>
      </c>
      <c r="V35" s="121">
        <f>ROUND(E35*U35,2)</f>
        <v>62.22</v>
      </c>
      <c r="W35" s="121"/>
      <c r="X35" s="121" t="s">
        <v>154</v>
      </c>
      <c r="Y35" s="112"/>
      <c r="Z35" s="112"/>
      <c r="AA35" s="112"/>
      <c r="AB35" s="112"/>
      <c r="AC35" s="112"/>
      <c r="AD35" s="112"/>
      <c r="AE35" s="112"/>
      <c r="AF35" s="112"/>
      <c r="AG35" s="112" t="s">
        <v>155</v>
      </c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</row>
    <row r="36" spans="1:60" x14ac:dyDescent="0.2">
      <c r="A36" s="125" t="s">
        <v>94</v>
      </c>
      <c r="B36" s="126" t="s">
        <v>60</v>
      </c>
      <c r="C36" s="146" t="s">
        <v>57</v>
      </c>
      <c r="D36" s="127"/>
      <c r="E36" s="128"/>
      <c r="F36" s="129"/>
      <c r="G36" s="129">
        <f>SUMIF(AG37:AG40,"&lt;&gt;NOR",G37:G40)</f>
        <v>0</v>
      </c>
      <c r="H36" s="129"/>
      <c r="I36" s="129">
        <f>SUM(I37:I40)</f>
        <v>0</v>
      </c>
      <c r="J36" s="129"/>
      <c r="K36" s="130">
        <f>SUM(K37:K40)</f>
        <v>0</v>
      </c>
      <c r="L36" s="124"/>
      <c r="M36" s="124">
        <f>SUM(M37:M40)</f>
        <v>0</v>
      </c>
      <c r="N36" s="124"/>
      <c r="O36" s="124">
        <f>SUM(O37:O40)</f>
        <v>0.95</v>
      </c>
      <c r="P36" s="124"/>
      <c r="Q36" s="124">
        <f>SUM(Q37:Q40)</f>
        <v>0</v>
      </c>
      <c r="R36" s="124"/>
      <c r="S36" s="124"/>
      <c r="T36" s="124"/>
      <c r="U36" s="124"/>
      <c r="V36" s="124">
        <f>SUM(V37:V40)</f>
        <v>15.96</v>
      </c>
      <c r="W36" s="124"/>
      <c r="X36" s="124"/>
      <c r="AG36" t="s">
        <v>95</v>
      </c>
    </row>
    <row r="37" spans="1:60" outlineLevel="1" x14ac:dyDescent="0.2">
      <c r="A37" s="138">
        <v>20</v>
      </c>
      <c r="B37" s="139" t="s">
        <v>156</v>
      </c>
      <c r="C37" s="147" t="s">
        <v>157</v>
      </c>
      <c r="D37" s="140" t="s">
        <v>158</v>
      </c>
      <c r="E37" s="141">
        <v>150</v>
      </c>
      <c r="F37" s="135">
        <v>0</v>
      </c>
      <c r="G37" s="135">
        <v>0</v>
      </c>
      <c r="H37" s="136">
        <v>0</v>
      </c>
      <c r="I37" s="135">
        <v>0</v>
      </c>
      <c r="J37" s="136">
        <v>0</v>
      </c>
      <c r="K37" s="137">
        <v>0</v>
      </c>
      <c r="L37" s="121">
        <v>21</v>
      </c>
      <c r="M37" s="121">
        <f>G37*(1+L37/100)</f>
        <v>0</v>
      </c>
      <c r="N37" s="121">
        <v>1.0000000000000001E-5</v>
      </c>
      <c r="O37" s="121">
        <f>ROUND(E37*N37,2)</f>
        <v>0</v>
      </c>
      <c r="P37" s="121">
        <v>0</v>
      </c>
      <c r="Q37" s="121">
        <f>ROUND(E37*P37,2)</f>
        <v>0</v>
      </c>
      <c r="R37" s="121"/>
      <c r="S37" s="121" t="s">
        <v>99</v>
      </c>
      <c r="T37" s="121" t="s">
        <v>99</v>
      </c>
      <c r="U37" s="121">
        <v>0.08</v>
      </c>
      <c r="V37" s="121">
        <f>ROUND(E37*U37,2)</f>
        <v>12</v>
      </c>
      <c r="W37" s="121"/>
      <c r="X37" s="121" t="s">
        <v>100</v>
      </c>
      <c r="Y37" s="112"/>
      <c r="Z37" s="112"/>
      <c r="AA37" s="112"/>
      <c r="AB37" s="112"/>
      <c r="AC37" s="112"/>
      <c r="AD37" s="112"/>
      <c r="AE37" s="112"/>
      <c r="AF37" s="112"/>
      <c r="AG37" s="112" t="s">
        <v>101</v>
      </c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</row>
    <row r="38" spans="1:60" outlineLevel="1" x14ac:dyDescent="0.2">
      <c r="A38" s="138">
        <v>21</v>
      </c>
      <c r="B38" s="139" t="s">
        <v>159</v>
      </c>
      <c r="C38" s="147" t="s">
        <v>160</v>
      </c>
      <c r="D38" s="140" t="s">
        <v>133</v>
      </c>
      <c r="E38" s="141">
        <v>150</v>
      </c>
      <c r="F38" s="135">
        <v>0</v>
      </c>
      <c r="G38" s="135">
        <v>0</v>
      </c>
      <c r="H38" s="136">
        <v>0</v>
      </c>
      <c r="I38" s="135">
        <v>0</v>
      </c>
      <c r="J38" s="136">
        <v>0</v>
      </c>
      <c r="K38" s="137">
        <v>0</v>
      </c>
      <c r="L38" s="121">
        <v>21</v>
      </c>
      <c r="M38" s="121">
        <f>G38*(1+L38/100)</f>
        <v>0</v>
      </c>
      <c r="N38" s="121">
        <v>5.0400000000000002E-3</v>
      </c>
      <c r="O38" s="121">
        <f>ROUND(E38*N38,2)</f>
        <v>0.76</v>
      </c>
      <c r="P38" s="121">
        <v>0</v>
      </c>
      <c r="Q38" s="121">
        <f>ROUND(E38*P38,2)</f>
        <v>0</v>
      </c>
      <c r="R38" s="121" t="s">
        <v>161</v>
      </c>
      <c r="S38" s="121" t="s">
        <v>99</v>
      </c>
      <c r="T38" s="121" t="s">
        <v>99</v>
      </c>
      <c r="U38" s="121">
        <v>0</v>
      </c>
      <c r="V38" s="121">
        <f>ROUND(E38*U38,2)</f>
        <v>0</v>
      </c>
      <c r="W38" s="121"/>
      <c r="X38" s="121" t="s">
        <v>144</v>
      </c>
      <c r="Y38" s="112"/>
      <c r="Z38" s="112"/>
      <c r="AA38" s="112"/>
      <c r="AB38" s="112"/>
      <c r="AC38" s="112"/>
      <c r="AD38" s="112"/>
      <c r="AE38" s="112"/>
      <c r="AF38" s="112"/>
      <c r="AG38" s="112" t="s">
        <v>145</v>
      </c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</row>
    <row r="39" spans="1:60" outlineLevel="1" x14ac:dyDescent="0.2">
      <c r="A39" s="138">
        <v>22</v>
      </c>
      <c r="B39" s="139" t="s">
        <v>162</v>
      </c>
      <c r="C39" s="147" t="s">
        <v>163</v>
      </c>
      <c r="D39" s="140" t="s">
        <v>158</v>
      </c>
      <c r="E39" s="141">
        <v>60</v>
      </c>
      <c r="F39" s="135">
        <v>0</v>
      </c>
      <c r="G39" s="135">
        <v>0</v>
      </c>
      <c r="H39" s="136">
        <v>0</v>
      </c>
      <c r="I39" s="135">
        <v>0</v>
      </c>
      <c r="J39" s="136">
        <v>0</v>
      </c>
      <c r="K39" s="137">
        <v>0</v>
      </c>
      <c r="L39" s="121">
        <v>21</v>
      </c>
      <c r="M39" s="121">
        <f>G39*(1+L39/100)</f>
        <v>0</v>
      </c>
      <c r="N39" s="121">
        <v>0</v>
      </c>
      <c r="O39" s="121">
        <f>ROUND(E39*N39,2)</f>
        <v>0</v>
      </c>
      <c r="P39" s="121">
        <v>0</v>
      </c>
      <c r="Q39" s="121">
        <f>ROUND(E39*P39,2)</f>
        <v>0</v>
      </c>
      <c r="R39" s="121"/>
      <c r="S39" s="121" t="s">
        <v>99</v>
      </c>
      <c r="T39" s="121" t="s">
        <v>99</v>
      </c>
      <c r="U39" s="121">
        <v>6.6000000000000003E-2</v>
      </c>
      <c r="V39" s="121">
        <f>ROUND(E39*U39,2)</f>
        <v>3.96</v>
      </c>
      <c r="W39" s="121"/>
      <c r="X39" s="121" t="s">
        <v>100</v>
      </c>
      <c r="Y39" s="112"/>
      <c r="Z39" s="112"/>
      <c r="AA39" s="112"/>
      <c r="AB39" s="112"/>
      <c r="AC39" s="112"/>
      <c r="AD39" s="112"/>
      <c r="AE39" s="112"/>
      <c r="AF39" s="112"/>
      <c r="AG39" s="112" t="s">
        <v>101</v>
      </c>
      <c r="AH39" s="112"/>
      <c r="AI39" s="112"/>
      <c r="AJ39" s="112"/>
      <c r="AK39" s="112"/>
      <c r="AL39" s="112"/>
      <c r="AM39" s="112"/>
      <c r="AN39" s="112"/>
      <c r="AO39" s="112"/>
      <c r="AP39" s="112"/>
      <c r="AQ39" s="112"/>
      <c r="AR39" s="112"/>
      <c r="AS39" s="112"/>
      <c r="AT39" s="112"/>
      <c r="AU39" s="112"/>
      <c r="AV39" s="112"/>
      <c r="AW39" s="112"/>
      <c r="AX39" s="112"/>
      <c r="AY39" s="112"/>
      <c r="AZ39" s="112"/>
      <c r="BA39" s="112"/>
      <c r="BB39" s="112"/>
      <c r="BC39" s="112"/>
      <c r="BD39" s="112"/>
      <c r="BE39" s="112"/>
      <c r="BF39" s="112"/>
      <c r="BG39" s="112"/>
      <c r="BH39" s="112"/>
    </row>
    <row r="40" spans="1:60" outlineLevel="1" x14ac:dyDescent="0.2">
      <c r="A40" s="138">
        <v>23</v>
      </c>
      <c r="B40" s="139" t="s">
        <v>164</v>
      </c>
      <c r="C40" s="147" t="s">
        <v>165</v>
      </c>
      <c r="D40" s="140" t="s">
        <v>133</v>
      </c>
      <c r="E40" s="141">
        <v>60</v>
      </c>
      <c r="F40" s="135">
        <v>0</v>
      </c>
      <c r="G40" s="135">
        <v>0</v>
      </c>
      <c r="H40" s="136">
        <v>0</v>
      </c>
      <c r="I40" s="135">
        <v>0</v>
      </c>
      <c r="J40" s="136">
        <v>0</v>
      </c>
      <c r="K40" s="137">
        <v>0</v>
      </c>
      <c r="L40" s="121">
        <v>21</v>
      </c>
      <c r="M40" s="121">
        <f>G40*(1+L40/100)</f>
        <v>0</v>
      </c>
      <c r="N40" s="121">
        <v>3.2100000000000002E-3</v>
      </c>
      <c r="O40" s="121">
        <f>ROUND(E40*N40,2)</f>
        <v>0.19</v>
      </c>
      <c r="P40" s="121">
        <v>0</v>
      </c>
      <c r="Q40" s="121">
        <f>ROUND(E40*P40,2)</f>
        <v>0</v>
      </c>
      <c r="R40" s="121" t="s">
        <v>161</v>
      </c>
      <c r="S40" s="121" t="s">
        <v>99</v>
      </c>
      <c r="T40" s="121" t="s">
        <v>99</v>
      </c>
      <c r="U40" s="121">
        <v>0</v>
      </c>
      <c r="V40" s="121">
        <f>ROUND(E40*U40,2)</f>
        <v>0</v>
      </c>
      <c r="W40" s="121"/>
      <c r="X40" s="121" t="s">
        <v>144</v>
      </c>
      <c r="Y40" s="112"/>
      <c r="Z40" s="112"/>
      <c r="AA40" s="112"/>
      <c r="AB40" s="112"/>
      <c r="AC40" s="112"/>
      <c r="AD40" s="112"/>
      <c r="AE40" s="112"/>
      <c r="AF40" s="112"/>
      <c r="AG40" s="112" t="s">
        <v>145</v>
      </c>
      <c r="AH40" s="112"/>
      <c r="AI40" s="112"/>
      <c r="AJ40" s="112"/>
      <c r="AK40" s="112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</row>
    <row r="41" spans="1:60" x14ac:dyDescent="0.2">
      <c r="A41" s="125" t="s">
        <v>94</v>
      </c>
      <c r="B41" s="126" t="s">
        <v>61</v>
      </c>
      <c r="C41" s="146" t="s">
        <v>62</v>
      </c>
      <c r="D41" s="127"/>
      <c r="E41" s="128"/>
      <c r="F41" s="129"/>
      <c r="G41" s="129">
        <f>SUMIF(AG42:AG42,"&lt;&gt;NOR",G42:G42)</f>
        <v>0</v>
      </c>
      <c r="H41" s="129"/>
      <c r="I41" s="129">
        <f>SUM(I42:I42)</f>
        <v>0</v>
      </c>
      <c r="J41" s="129"/>
      <c r="K41" s="130">
        <f>SUM(K42:K42)</f>
        <v>0</v>
      </c>
      <c r="L41" s="124"/>
      <c r="M41" s="124">
        <f>SUM(M42:M42)</f>
        <v>0</v>
      </c>
      <c r="N41" s="124"/>
      <c r="O41" s="124">
        <f>SUM(O42:O42)</f>
        <v>0.14000000000000001</v>
      </c>
      <c r="P41" s="124"/>
      <c r="Q41" s="124">
        <f>SUM(Q42:Q42)</f>
        <v>0</v>
      </c>
      <c r="R41" s="124"/>
      <c r="S41" s="124"/>
      <c r="T41" s="124"/>
      <c r="U41" s="124"/>
      <c r="V41" s="124">
        <f>SUM(V42:V42)</f>
        <v>4.0199999999999996</v>
      </c>
      <c r="W41" s="124"/>
      <c r="X41" s="124"/>
      <c r="AG41" t="s">
        <v>95</v>
      </c>
    </row>
    <row r="42" spans="1:60" outlineLevel="1" x14ac:dyDescent="0.2">
      <c r="A42" s="138">
        <v>24</v>
      </c>
      <c r="B42" s="139" t="s">
        <v>166</v>
      </c>
      <c r="C42" s="147" t="s">
        <v>167</v>
      </c>
      <c r="D42" s="140" t="s">
        <v>133</v>
      </c>
      <c r="E42" s="141">
        <v>5</v>
      </c>
      <c r="F42" s="135">
        <v>0</v>
      </c>
      <c r="G42" s="135">
        <v>0</v>
      </c>
      <c r="H42" s="136">
        <v>0</v>
      </c>
      <c r="I42" s="135">
        <v>0</v>
      </c>
      <c r="J42" s="136">
        <v>0</v>
      </c>
      <c r="K42" s="137">
        <v>0</v>
      </c>
      <c r="L42" s="121">
        <v>21</v>
      </c>
      <c r="M42" s="121">
        <f>G42*(1+L42/100)</f>
        <v>0</v>
      </c>
      <c r="N42" s="121">
        <v>2.8250000000000001E-2</v>
      </c>
      <c r="O42" s="121">
        <f>ROUND(E42*N42,2)</f>
        <v>0.14000000000000001</v>
      </c>
      <c r="P42" s="121">
        <v>0</v>
      </c>
      <c r="Q42" s="121">
        <f>ROUND(E42*P42,2)</f>
        <v>0</v>
      </c>
      <c r="R42" s="121"/>
      <c r="S42" s="121" t="s">
        <v>99</v>
      </c>
      <c r="T42" s="121" t="s">
        <v>99</v>
      </c>
      <c r="U42" s="121">
        <v>0.80400000000000005</v>
      </c>
      <c r="V42" s="121">
        <f>ROUND(E42*U42,2)</f>
        <v>4.0199999999999996</v>
      </c>
      <c r="W42" s="121"/>
      <c r="X42" s="121" t="s">
        <v>100</v>
      </c>
      <c r="Y42" s="112"/>
      <c r="Z42" s="112"/>
      <c r="AA42" s="112"/>
      <c r="AB42" s="112"/>
      <c r="AC42" s="112"/>
      <c r="AD42" s="112"/>
      <c r="AE42" s="112"/>
      <c r="AF42" s="112"/>
      <c r="AG42" s="112" t="s">
        <v>101</v>
      </c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</row>
    <row r="43" spans="1:60" x14ac:dyDescent="0.2">
      <c r="A43" s="125" t="s">
        <v>94</v>
      </c>
      <c r="B43" s="126" t="s">
        <v>63</v>
      </c>
      <c r="C43" s="146" t="s">
        <v>64</v>
      </c>
      <c r="D43" s="127"/>
      <c r="E43" s="128"/>
      <c r="F43" s="129"/>
      <c r="G43" s="129">
        <f>SUMIF(AG44:AG45,"&lt;&gt;NOR",G44:G45)</f>
        <v>0</v>
      </c>
      <c r="H43" s="129"/>
      <c r="I43" s="129">
        <f>SUM(I44:I45)</f>
        <v>0</v>
      </c>
      <c r="J43" s="129"/>
      <c r="K43" s="130">
        <f>SUM(K44:K45)</f>
        <v>0</v>
      </c>
      <c r="L43" s="124"/>
      <c r="M43" s="124">
        <f>SUM(M44:M45)</f>
        <v>0</v>
      </c>
      <c r="N43" s="124"/>
      <c r="O43" s="124">
        <f>SUM(O44:O45)</f>
        <v>0</v>
      </c>
      <c r="P43" s="124"/>
      <c r="Q43" s="124">
        <f>SUM(Q44:Q45)</f>
        <v>0</v>
      </c>
      <c r="R43" s="124"/>
      <c r="S43" s="124"/>
      <c r="T43" s="124"/>
      <c r="U43" s="124"/>
      <c r="V43" s="124">
        <f>SUM(V44:V45)</f>
        <v>0</v>
      </c>
      <c r="W43" s="124"/>
      <c r="X43" s="124"/>
      <c r="AG43" t="s">
        <v>95</v>
      </c>
    </row>
    <row r="44" spans="1:60" outlineLevel="1" x14ac:dyDescent="0.2">
      <c r="A44" s="138">
        <v>25</v>
      </c>
      <c r="B44" s="139" t="s">
        <v>168</v>
      </c>
      <c r="C44" s="147" t="s">
        <v>169</v>
      </c>
      <c r="D44" s="140" t="s">
        <v>133</v>
      </c>
      <c r="E44" s="141">
        <v>1</v>
      </c>
      <c r="F44" s="135">
        <v>0</v>
      </c>
      <c r="G44" s="135">
        <v>0</v>
      </c>
      <c r="H44" s="136">
        <v>0</v>
      </c>
      <c r="I44" s="135">
        <v>0</v>
      </c>
      <c r="J44" s="136">
        <v>0</v>
      </c>
      <c r="K44" s="137">
        <v>0</v>
      </c>
      <c r="L44" s="121">
        <v>21</v>
      </c>
      <c r="M44" s="121">
        <f>G44*(1+L44/100)</f>
        <v>0</v>
      </c>
      <c r="N44" s="121">
        <v>0</v>
      </c>
      <c r="O44" s="121">
        <f>ROUND(E44*N44,2)</f>
        <v>0</v>
      </c>
      <c r="P44" s="121">
        <v>0</v>
      </c>
      <c r="Q44" s="121">
        <f>ROUND(E44*P44,2)</f>
        <v>0</v>
      </c>
      <c r="R44" s="121"/>
      <c r="S44" s="121" t="s">
        <v>123</v>
      </c>
      <c r="T44" s="121" t="s">
        <v>141</v>
      </c>
      <c r="U44" s="121">
        <v>0</v>
      </c>
      <c r="V44" s="121">
        <f>ROUND(E44*U44,2)</f>
        <v>0</v>
      </c>
      <c r="W44" s="121"/>
      <c r="X44" s="121" t="s">
        <v>100</v>
      </c>
      <c r="Y44" s="112"/>
      <c r="Z44" s="112"/>
      <c r="AA44" s="112"/>
      <c r="AB44" s="112"/>
      <c r="AC44" s="112"/>
      <c r="AD44" s="112"/>
      <c r="AE44" s="112"/>
      <c r="AF44" s="112"/>
      <c r="AG44" s="112" t="s">
        <v>101</v>
      </c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</row>
    <row r="45" spans="1:60" outlineLevel="1" x14ac:dyDescent="0.2">
      <c r="A45" s="138">
        <v>26</v>
      </c>
      <c r="B45" s="139" t="s">
        <v>170</v>
      </c>
      <c r="C45" s="147" t="s">
        <v>171</v>
      </c>
      <c r="D45" s="140" t="s">
        <v>133</v>
      </c>
      <c r="E45" s="141">
        <v>1</v>
      </c>
      <c r="F45" s="135">
        <v>0</v>
      </c>
      <c r="G45" s="135">
        <v>0</v>
      </c>
      <c r="H45" s="136">
        <v>0</v>
      </c>
      <c r="I45" s="135">
        <v>0</v>
      </c>
      <c r="J45" s="136">
        <v>0</v>
      </c>
      <c r="K45" s="137">
        <v>0</v>
      </c>
      <c r="L45" s="121">
        <v>21</v>
      </c>
      <c r="M45" s="121">
        <f>G45*(1+L45/100)</f>
        <v>0</v>
      </c>
      <c r="N45" s="121">
        <v>0</v>
      </c>
      <c r="O45" s="121">
        <f>ROUND(E45*N45,2)</f>
        <v>0</v>
      </c>
      <c r="P45" s="121">
        <v>0</v>
      </c>
      <c r="Q45" s="121">
        <f>ROUND(E45*P45,2)</f>
        <v>0</v>
      </c>
      <c r="R45" s="121"/>
      <c r="S45" s="121" t="s">
        <v>123</v>
      </c>
      <c r="T45" s="121" t="s">
        <v>141</v>
      </c>
      <c r="U45" s="121">
        <v>0</v>
      </c>
      <c r="V45" s="121">
        <f>ROUND(E45*U45,2)</f>
        <v>0</v>
      </c>
      <c r="W45" s="121"/>
      <c r="X45" s="121" t="s">
        <v>100</v>
      </c>
      <c r="Y45" s="112"/>
      <c r="Z45" s="112"/>
      <c r="AA45" s="112"/>
      <c r="AB45" s="112"/>
      <c r="AC45" s="112"/>
      <c r="AD45" s="112"/>
      <c r="AE45" s="112"/>
      <c r="AF45" s="112"/>
      <c r="AG45" s="112" t="s">
        <v>101</v>
      </c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</row>
    <row r="46" spans="1:60" x14ac:dyDescent="0.2">
      <c r="A46" s="125" t="s">
        <v>94</v>
      </c>
      <c r="B46" s="126" t="s">
        <v>65</v>
      </c>
      <c r="C46" s="146" t="s">
        <v>66</v>
      </c>
      <c r="D46" s="127"/>
      <c r="E46" s="128"/>
      <c r="F46" s="129"/>
      <c r="G46" s="129">
        <f>SUMIF(AG47:AG49,"&lt;&gt;NOR",G47:G49)</f>
        <v>0</v>
      </c>
      <c r="H46" s="129"/>
      <c r="I46" s="129">
        <f>SUM(I47:I49)</f>
        <v>0</v>
      </c>
      <c r="J46" s="129"/>
      <c r="K46" s="130">
        <f>SUM(K47:K49)</f>
        <v>0</v>
      </c>
      <c r="L46" s="124"/>
      <c r="M46" s="124">
        <f>SUM(M47:M49)</f>
        <v>0</v>
      </c>
      <c r="N46" s="124"/>
      <c r="O46" s="124">
        <f>SUM(O47:O49)</f>
        <v>0</v>
      </c>
      <c r="P46" s="124"/>
      <c r="Q46" s="124">
        <f>SUM(Q47:Q49)</f>
        <v>0</v>
      </c>
      <c r="R46" s="124"/>
      <c r="S46" s="124"/>
      <c r="T46" s="124"/>
      <c r="U46" s="124"/>
      <c r="V46" s="124">
        <f>SUM(V47:V49)</f>
        <v>12.55</v>
      </c>
      <c r="W46" s="124"/>
      <c r="X46" s="124"/>
      <c r="AG46" t="s">
        <v>95</v>
      </c>
    </row>
    <row r="47" spans="1:60" outlineLevel="1" x14ac:dyDescent="0.2">
      <c r="A47" s="138">
        <v>27</v>
      </c>
      <c r="B47" s="139" t="s">
        <v>172</v>
      </c>
      <c r="C47" s="147" t="s">
        <v>173</v>
      </c>
      <c r="D47" s="140" t="s">
        <v>174</v>
      </c>
      <c r="E47" s="141">
        <v>1</v>
      </c>
      <c r="F47" s="135">
        <v>0</v>
      </c>
      <c r="G47" s="135">
        <v>0</v>
      </c>
      <c r="H47" s="136">
        <v>0</v>
      </c>
      <c r="I47" s="135">
        <v>0</v>
      </c>
      <c r="J47" s="136">
        <v>0</v>
      </c>
      <c r="K47" s="137">
        <v>0</v>
      </c>
      <c r="L47" s="121">
        <v>21</v>
      </c>
      <c r="M47" s="121">
        <f>G47*(1+L47/100)</f>
        <v>0</v>
      </c>
      <c r="N47" s="121">
        <v>0</v>
      </c>
      <c r="O47" s="121">
        <f>ROUND(E47*N47,2)</f>
        <v>0</v>
      </c>
      <c r="P47" s="121">
        <v>0</v>
      </c>
      <c r="Q47" s="121">
        <f>ROUND(E47*P47,2)</f>
        <v>0</v>
      </c>
      <c r="R47" s="121"/>
      <c r="S47" s="121" t="s">
        <v>123</v>
      </c>
      <c r="T47" s="121" t="s">
        <v>141</v>
      </c>
      <c r="U47" s="121">
        <v>7.9000000000000001E-2</v>
      </c>
      <c r="V47" s="121">
        <f>ROUND(E47*U47,2)</f>
        <v>0.08</v>
      </c>
      <c r="W47" s="121"/>
      <c r="X47" s="121" t="s">
        <v>100</v>
      </c>
      <c r="Y47" s="112"/>
      <c r="Z47" s="112"/>
      <c r="AA47" s="112"/>
      <c r="AB47" s="112"/>
      <c r="AC47" s="112"/>
      <c r="AD47" s="112"/>
      <c r="AE47" s="112"/>
      <c r="AF47" s="112"/>
      <c r="AG47" s="112" t="s">
        <v>101</v>
      </c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</row>
    <row r="48" spans="1:60" outlineLevel="1" x14ac:dyDescent="0.2">
      <c r="A48" s="138">
        <v>28</v>
      </c>
      <c r="B48" s="139" t="s">
        <v>175</v>
      </c>
      <c r="C48" s="147" t="s">
        <v>176</v>
      </c>
      <c r="D48" s="140" t="s">
        <v>158</v>
      </c>
      <c r="E48" s="141">
        <v>210</v>
      </c>
      <c r="F48" s="135">
        <v>0</v>
      </c>
      <c r="G48" s="135">
        <v>0</v>
      </c>
      <c r="H48" s="136">
        <v>0</v>
      </c>
      <c r="I48" s="135">
        <v>0</v>
      </c>
      <c r="J48" s="136">
        <v>0</v>
      </c>
      <c r="K48" s="137">
        <v>0</v>
      </c>
      <c r="L48" s="121">
        <v>21</v>
      </c>
      <c r="M48" s="121">
        <f>G48*(1+L48/100)</f>
        <v>0</v>
      </c>
      <c r="N48" s="121">
        <v>0</v>
      </c>
      <c r="O48" s="121">
        <f>ROUND(E48*N48,2)</f>
        <v>0</v>
      </c>
      <c r="P48" s="121">
        <v>0</v>
      </c>
      <c r="Q48" s="121">
        <f>ROUND(E48*P48,2)</f>
        <v>0</v>
      </c>
      <c r="R48" s="121"/>
      <c r="S48" s="121" t="s">
        <v>123</v>
      </c>
      <c r="T48" s="121" t="s">
        <v>99</v>
      </c>
      <c r="U48" s="121">
        <v>5.8999999999999997E-2</v>
      </c>
      <c r="V48" s="121">
        <f>ROUND(E48*U48,2)</f>
        <v>12.39</v>
      </c>
      <c r="W48" s="121"/>
      <c r="X48" s="121" t="s">
        <v>100</v>
      </c>
      <c r="Y48" s="112"/>
      <c r="Z48" s="112"/>
      <c r="AA48" s="112"/>
      <c r="AB48" s="112"/>
      <c r="AC48" s="112"/>
      <c r="AD48" s="112"/>
      <c r="AE48" s="112"/>
      <c r="AF48" s="112"/>
      <c r="AG48" s="112" t="s">
        <v>101</v>
      </c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</row>
    <row r="49" spans="1:60" outlineLevel="1" x14ac:dyDescent="0.2">
      <c r="A49" s="138">
        <v>29</v>
      </c>
      <c r="B49" s="139" t="s">
        <v>177</v>
      </c>
      <c r="C49" s="147" t="s">
        <v>178</v>
      </c>
      <c r="D49" s="140" t="s">
        <v>174</v>
      </c>
      <c r="E49" s="141">
        <v>1</v>
      </c>
      <c r="F49" s="135">
        <v>0</v>
      </c>
      <c r="G49" s="135">
        <v>0</v>
      </c>
      <c r="H49" s="136">
        <v>0</v>
      </c>
      <c r="I49" s="135">
        <v>0</v>
      </c>
      <c r="J49" s="136">
        <v>0</v>
      </c>
      <c r="K49" s="137">
        <v>0</v>
      </c>
      <c r="L49" s="121">
        <v>21</v>
      </c>
      <c r="M49" s="121">
        <f>G49*(1+L49/100)</f>
        <v>0</v>
      </c>
      <c r="N49" s="121">
        <v>0</v>
      </c>
      <c r="O49" s="121">
        <f>ROUND(E49*N49,2)</f>
        <v>0</v>
      </c>
      <c r="P49" s="121">
        <v>0</v>
      </c>
      <c r="Q49" s="121">
        <f>ROUND(E49*P49,2)</f>
        <v>0</v>
      </c>
      <c r="R49" s="121"/>
      <c r="S49" s="121" t="s">
        <v>123</v>
      </c>
      <c r="T49" s="121" t="s">
        <v>141</v>
      </c>
      <c r="U49" s="121">
        <v>7.9000000000000001E-2</v>
      </c>
      <c r="V49" s="121">
        <f>ROUND(E49*U49,2)</f>
        <v>0.08</v>
      </c>
      <c r="W49" s="121"/>
      <c r="X49" s="121" t="s">
        <v>100</v>
      </c>
      <c r="Y49" s="112"/>
      <c r="Z49" s="112"/>
      <c r="AA49" s="112"/>
      <c r="AB49" s="112"/>
      <c r="AC49" s="112"/>
      <c r="AD49" s="112"/>
      <c r="AE49" s="112"/>
      <c r="AF49" s="112"/>
      <c r="AG49" s="112" t="s">
        <v>101</v>
      </c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</row>
    <row r="50" spans="1:60" x14ac:dyDescent="0.2">
      <c r="A50" s="125" t="s">
        <v>94</v>
      </c>
      <c r="B50" s="126" t="s">
        <v>67</v>
      </c>
      <c r="C50" s="146" t="s">
        <v>27</v>
      </c>
      <c r="D50" s="127"/>
      <c r="E50" s="128"/>
      <c r="F50" s="129"/>
      <c r="G50" s="129">
        <f>SUMIF(AG51:AG55,"&lt;&gt;NOR",G51:G55)</f>
        <v>0</v>
      </c>
      <c r="H50" s="129"/>
      <c r="I50" s="129">
        <f>SUM(I51:I55)</f>
        <v>0</v>
      </c>
      <c r="J50" s="129"/>
      <c r="K50" s="130">
        <f>SUM(K51:K55)</f>
        <v>0</v>
      </c>
      <c r="L50" s="124"/>
      <c r="M50" s="124">
        <f>SUM(M51:M55)</f>
        <v>0</v>
      </c>
      <c r="N50" s="124"/>
      <c r="O50" s="124">
        <f>SUM(O51:O55)</f>
        <v>0</v>
      </c>
      <c r="P50" s="124"/>
      <c r="Q50" s="124">
        <f>SUM(Q51:Q55)</f>
        <v>0</v>
      </c>
      <c r="R50" s="124"/>
      <c r="S50" s="124"/>
      <c r="T50" s="124"/>
      <c r="U50" s="124"/>
      <c r="V50" s="124">
        <f>SUM(V51:V55)</f>
        <v>0</v>
      </c>
      <c r="W50" s="124"/>
      <c r="X50" s="124"/>
      <c r="AG50" t="s">
        <v>95</v>
      </c>
    </row>
    <row r="51" spans="1:60" outlineLevel="1" x14ac:dyDescent="0.2">
      <c r="A51" s="138">
        <v>30</v>
      </c>
      <c r="B51" s="139" t="s">
        <v>179</v>
      </c>
      <c r="C51" s="147" t="s">
        <v>180</v>
      </c>
      <c r="D51" s="140" t="s">
        <v>181</v>
      </c>
      <c r="E51" s="141">
        <v>1</v>
      </c>
      <c r="F51" s="135">
        <v>0</v>
      </c>
      <c r="G51" s="135">
        <v>0</v>
      </c>
      <c r="H51" s="136">
        <v>0</v>
      </c>
      <c r="I51" s="135">
        <v>0</v>
      </c>
      <c r="J51" s="136">
        <v>0</v>
      </c>
      <c r="K51" s="137">
        <v>0</v>
      </c>
      <c r="L51" s="121">
        <v>21</v>
      </c>
      <c r="M51" s="121">
        <f>G51*(1+L51/100)</f>
        <v>0</v>
      </c>
      <c r="N51" s="121">
        <v>0</v>
      </c>
      <c r="O51" s="121">
        <f>ROUND(E51*N51,2)</f>
        <v>0</v>
      </c>
      <c r="P51" s="121">
        <v>0</v>
      </c>
      <c r="Q51" s="121">
        <f>ROUND(E51*P51,2)</f>
        <v>0</v>
      </c>
      <c r="R51" s="121"/>
      <c r="S51" s="121" t="s">
        <v>99</v>
      </c>
      <c r="T51" s="121" t="s">
        <v>141</v>
      </c>
      <c r="U51" s="121">
        <v>0</v>
      </c>
      <c r="V51" s="121">
        <f>ROUND(E51*U51,2)</f>
        <v>0</v>
      </c>
      <c r="W51" s="121"/>
      <c r="X51" s="121" t="s">
        <v>182</v>
      </c>
      <c r="Y51" s="112"/>
      <c r="Z51" s="112"/>
      <c r="AA51" s="112"/>
      <c r="AB51" s="112"/>
      <c r="AC51" s="112"/>
      <c r="AD51" s="112"/>
      <c r="AE51" s="112"/>
      <c r="AF51" s="112"/>
      <c r="AG51" s="112" t="s">
        <v>183</v>
      </c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</row>
    <row r="52" spans="1:60" outlineLevel="1" x14ac:dyDescent="0.2">
      <c r="A52" s="138">
        <v>31</v>
      </c>
      <c r="B52" s="139" t="s">
        <v>184</v>
      </c>
      <c r="C52" s="147" t="s">
        <v>185</v>
      </c>
      <c r="D52" s="140" t="s">
        <v>181</v>
      </c>
      <c r="E52" s="141">
        <v>1</v>
      </c>
      <c r="F52" s="135">
        <v>0</v>
      </c>
      <c r="G52" s="135">
        <v>0</v>
      </c>
      <c r="H52" s="136">
        <v>0</v>
      </c>
      <c r="I52" s="135">
        <v>0</v>
      </c>
      <c r="J52" s="136">
        <v>0</v>
      </c>
      <c r="K52" s="137">
        <v>0</v>
      </c>
      <c r="L52" s="121">
        <v>21</v>
      </c>
      <c r="M52" s="121">
        <f>G52*(1+L52/100)</f>
        <v>0</v>
      </c>
      <c r="N52" s="121">
        <v>0</v>
      </c>
      <c r="O52" s="121">
        <f>ROUND(E52*N52,2)</f>
        <v>0</v>
      </c>
      <c r="P52" s="121">
        <v>0</v>
      </c>
      <c r="Q52" s="121">
        <f>ROUND(E52*P52,2)</f>
        <v>0</v>
      </c>
      <c r="R52" s="121"/>
      <c r="S52" s="121" t="s">
        <v>99</v>
      </c>
      <c r="T52" s="121" t="s">
        <v>141</v>
      </c>
      <c r="U52" s="121">
        <v>0</v>
      </c>
      <c r="V52" s="121">
        <f>ROUND(E52*U52,2)</f>
        <v>0</v>
      </c>
      <c r="W52" s="121"/>
      <c r="X52" s="121" t="s">
        <v>182</v>
      </c>
      <c r="Y52" s="112"/>
      <c r="Z52" s="112"/>
      <c r="AA52" s="112"/>
      <c r="AB52" s="112"/>
      <c r="AC52" s="112"/>
      <c r="AD52" s="112"/>
      <c r="AE52" s="112"/>
      <c r="AF52" s="112"/>
      <c r="AG52" s="112" t="s">
        <v>183</v>
      </c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</row>
    <row r="53" spans="1:60" outlineLevel="1" x14ac:dyDescent="0.2">
      <c r="A53" s="138">
        <v>32</v>
      </c>
      <c r="B53" s="139" t="s">
        <v>186</v>
      </c>
      <c r="C53" s="147" t="s">
        <v>187</v>
      </c>
      <c r="D53" s="140" t="s">
        <v>181</v>
      </c>
      <c r="E53" s="141">
        <v>1</v>
      </c>
      <c r="F53" s="135">
        <v>0</v>
      </c>
      <c r="G53" s="135">
        <v>0</v>
      </c>
      <c r="H53" s="136">
        <v>0</v>
      </c>
      <c r="I53" s="135">
        <v>0</v>
      </c>
      <c r="J53" s="136">
        <v>0</v>
      </c>
      <c r="K53" s="137">
        <v>0</v>
      </c>
      <c r="L53" s="121">
        <v>21</v>
      </c>
      <c r="M53" s="121">
        <f>G53*(1+L53/100)</f>
        <v>0</v>
      </c>
      <c r="N53" s="121">
        <v>0</v>
      </c>
      <c r="O53" s="121">
        <f>ROUND(E53*N53,2)</f>
        <v>0</v>
      </c>
      <c r="P53" s="121">
        <v>0</v>
      </c>
      <c r="Q53" s="121">
        <f>ROUND(E53*P53,2)</f>
        <v>0</v>
      </c>
      <c r="R53" s="121"/>
      <c r="S53" s="121" t="s">
        <v>99</v>
      </c>
      <c r="T53" s="121" t="s">
        <v>141</v>
      </c>
      <c r="U53" s="121">
        <v>0</v>
      </c>
      <c r="V53" s="121">
        <f>ROUND(E53*U53,2)</f>
        <v>0</v>
      </c>
      <c r="W53" s="121"/>
      <c r="X53" s="121" t="s">
        <v>182</v>
      </c>
      <c r="Y53" s="112"/>
      <c r="Z53" s="112"/>
      <c r="AA53" s="112"/>
      <c r="AB53" s="112"/>
      <c r="AC53" s="112"/>
      <c r="AD53" s="112"/>
      <c r="AE53" s="112"/>
      <c r="AF53" s="112"/>
      <c r="AG53" s="112" t="s">
        <v>183</v>
      </c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</row>
    <row r="54" spans="1:60" outlineLevel="1" x14ac:dyDescent="0.2">
      <c r="A54" s="138">
        <v>33</v>
      </c>
      <c r="B54" s="139" t="s">
        <v>188</v>
      </c>
      <c r="C54" s="147" t="s">
        <v>189</v>
      </c>
      <c r="D54" s="140" t="s">
        <v>181</v>
      </c>
      <c r="E54" s="141">
        <v>1</v>
      </c>
      <c r="F54" s="135">
        <v>0</v>
      </c>
      <c r="G54" s="135">
        <v>0</v>
      </c>
      <c r="H54" s="136">
        <v>0</v>
      </c>
      <c r="I54" s="135">
        <v>0</v>
      </c>
      <c r="J54" s="136">
        <v>0</v>
      </c>
      <c r="K54" s="137">
        <v>0</v>
      </c>
      <c r="L54" s="121">
        <v>21</v>
      </c>
      <c r="M54" s="121">
        <f>G54*(1+L54/100)</f>
        <v>0</v>
      </c>
      <c r="N54" s="121">
        <v>0</v>
      </c>
      <c r="O54" s="121">
        <f>ROUND(E54*N54,2)</f>
        <v>0</v>
      </c>
      <c r="P54" s="121">
        <v>0</v>
      </c>
      <c r="Q54" s="121">
        <f>ROUND(E54*P54,2)</f>
        <v>0</v>
      </c>
      <c r="R54" s="121"/>
      <c r="S54" s="121" t="s">
        <v>99</v>
      </c>
      <c r="T54" s="121" t="s">
        <v>141</v>
      </c>
      <c r="U54" s="121">
        <v>0</v>
      </c>
      <c r="V54" s="121">
        <f>ROUND(E54*U54,2)</f>
        <v>0</v>
      </c>
      <c r="W54" s="121"/>
      <c r="X54" s="121" t="s">
        <v>182</v>
      </c>
      <c r="Y54" s="112"/>
      <c r="Z54" s="112"/>
      <c r="AA54" s="112"/>
      <c r="AB54" s="112"/>
      <c r="AC54" s="112"/>
      <c r="AD54" s="112"/>
      <c r="AE54" s="112"/>
      <c r="AF54" s="112"/>
      <c r="AG54" s="112" t="s">
        <v>183</v>
      </c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</row>
    <row r="55" spans="1:60" outlineLevel="1" x14ac:dyDescent="0.2">
      <c r="A55" s="131">
        <v>34</v>
      </c>
      <c r="B55" s="132" t="s">
        <v>190</v>
      </c>
      <c r="C55" s="148" t="s">
        <v>191</v>
      </c>
      <c r="D55" s="133" t="s">
        <v>181</v>
      </c>
      <c r="E55" s="134">
        <v>1</v>
      </c>
      <c r="F55" s="135">
        <v>0</v>
      </c>
      <c r="G55" s="135">
        <v>0</v>
      </c>
      <c r="H55" s="136">
        <v>0</v>
      </c>
      <c r="I55" s="135">
        <v>0</v>
      </c>
      <c r="J55" s="136">
        <v>0</v>
      </c>
      <c r="K55" s="137">
        <v>0</v>
      </c>
      <c r="L55" s="121">
        <v>21</v>
      </c>
      <c r="M55" s="121">
        <f>G55*(1+L55/100)</f>
        <v>0</v>
      </c>
      <c r="N55" s="121">
        <v>0</v>
      </c>
      <c r="O55" s="121">
        <f>ROUND(E55*N55,2)</f>
        <v>0</v>
      </c>
      <c r="P55" s="121">
        <v>0</v>
      </c>
      <c r="Q55" s="121">
        <f>ROUND(E55*P55,2)</f>
        <v>0</v>
      </c>
      <c r="R55" s="121"/>
      <c r="S55" s="121" t="s">
        <v>99</v>
      </c>
      <c r="T55" s="121" t="s">
        <v>141</v>
      </c>
      <c r="U55" s="121">
        <v>0</v>
      </c>
      <c r="V55" s="121">
        <f>ROUND(E55*U55,2)</f>
        <v>0</v>
      </c>
      <c r="W55" s="121"/>
      <c r="X55" s="121" t="s">
        <v>182</v>
      </c>
      <c r="Y55" s="112"/>
      <c r="Z55" s="112"/>
      <c r="AA55" s="112"/>
      <c r="AB55" s="112"/>
      <c r="AC55" s="112"/>
      <c r="AD55" s="112"/>
      <c r="AE55" s="112"/>
      <c r="AF55" s="112"/>
      <c r="AG55" s="112" t="s">
        <v>183</v>
      </c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</row>
    <row r="56" spans="1:60" x14ac:dyDescent="0.2">
      <c r="A56" s="3"/>
      <c r="B56" s="4"/>
      <c r="C56" s="150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81</v>
      </c>
    </row>
    <row r="57" spans="1:60" x14ac:dyDescent="0.2">
      <c r="A57" s="115"/>
      <c r="B57" s="116" t="s">
        <v>29</v>
      </c>
      <c r="C57" s="151"/>
      <c r="D57" s="117"/>
      <c r="E57" s="118"/>
      <c r="F57" s="118"/>
      <c r="G57" s="145">
        <f>G8+G21+G23+G25+G27+G34+G36+G41+G43+G46+G50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192</v>
      </c>
    </row>
    <row r="58" spans="1:60" x14ac:dyDescent="0.2">
      <c r="A58" s="3"/>
      <c r="B58" s="4"/>
      <c r="C58" s="150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3"/>
      <c r="B59" s="4"/>
      <c r="C59" s="150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A60" s="235" t="s">
        <v>193</v>
      </c>
      <c r="B60" s="235"/>
      <c r="C60" s="236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60" x14ac:dyDescent="0.2">
      <c r="A61" s="237"/>
      <c r="B61" s="238"/>
      <c r="C61" s="239"/>
      <c r="D61" s="238"/>
      <c r="E61" s="238"/>
      <c r="F61" s="238"/>
      <c r="G61" s="240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G61" t="s">
        <v>194</v>
      </c>
    </row>
    <row r="62" spans="1:60" x14ac:dyDescent="0.2">
      <c r="A62" s="241"/>
      <c r="B62" s="242"/>
      <c r="C62" s="243"/>
      <c r="D62" s="242"/>
      <c r="E62" s="242"/>
      <c r="F62" s="242"/>
      <c r="G62" s="244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241"/>
      <c r="B63" s="242"/>
      <c r="C63" s="243"/>
      <c r="D63" s="242"/>
      <c r="E63" s="242"/>
      <c r="F63" s="242"/>
      <c r="G63" s="244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41"/>
      <c r="B64" s="242"/>
      <c r="C64" s="243"/>
      <c r="D64" s="242"/>
      <c r="E64" s="242"/>
      <c r="F64" s="242"/>
      <c r="G64" s="244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45"/>
      <c r="B65" s="246"/>
      <c r="C65" s="247"/>
      <c r="D65" s="246"/>
      <c r="E65" s="246"/>
      <c r="F65" s="246"/>
      <c r="G65" s="24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3"/>
      <c r="B66" s="4"/>
      <c r="C66" s="150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C67" s="152"/>
      <c r="D67" s="9"/>
      <c r="AG67" t="s">
        <v>195</v>
      </c>
    </row>
    <row r="68" spans="1:33" x14ac:dyDescent="0.2">
      <c r="D68" s="9"/>
    </row>
    <row r="69" spans="1:33" x14ac:dyDescent="0.2">
      <c r="D69" s="9"/>
    </row>
    <row r="70" spans="1:33" x14ac:dyDescent="0.2">
      <c r="D70" s="9"/>
    </row>
    <row r="71" spans="1:33" x14ac:dyDescent="0.2">
      <c r="D71" s="9"/>
    </row>
    <row r="72" spans="1:33" x14ac:dyDescent="0.2">
      <c r="D72" s="9"/>
    </row>
    <row r="73" spans="1:33" x14ac:dyDescent="0.2">
      <c r="D73" s="9"/>
    </row>
    <row r="74" spans="1:33" x14ac:dyDescent="0.2">
      <c r="D74" s="9"/>
    </row>
    <row r="75" spans="1:33" x14ac:dyDescent="0.2">
      <c r="D75" s="9"/>
    </row>
    <row r="76" spans="1:33" x14ac:dyDescent="0.2">
      <c r="D76" s="9"/>
    </row>
    <row r="77" spans="1:33" x14ac:dyDescent="0.2">
      <c r="D77" s="9"/>
    </row>
    <row r="78" spans="1:33" x14ac:dyDescent="0.2">
      <c r="D78" s="9"/>
    </row>
    <row r="79" spans="1:33" x14ac:dyDescent="0.2">
      <c r="D79" s="9"/>
    </row>
    <row r="80" spans="1:33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</sheetData>
  <mergeCells count="6">
    <mergeCell ref="A60:C60"/>
    <mergeCell ref="A61:G65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scale="78" orientation="landscape" r:id="rId1"/>
  <headerFooter>
    <oddFooter>&amp;RStránka &amp;P z &amp;N&amp;LZpracováno programem BUILDpower S,  © RTS, a.s.</oddFooter>
  </headerFooter>
  <rowBreaks count="1" manualBreakCount="1">
    <brk id="30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LIKVIDACE DEŠŤOVÝCH VOD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'LIKVIDACE DEŠŤOVÝCH VOD'!Názvy_tisku</vt:lpstr>
      <vt:lpstr>oadresa</vt:lpstr>
      <vt:lpstr>Stavba!Objednatel</vt:lpstr>
      <vt:lpstr>Stavba!Objekt</vt:lpstr>
      <vt:lpstr>'LIKVIDACE DEŠŤOVÝCH VOD'!Oblast_tisku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Miroslav Dobrovolný</cp:lastModifiedBy>
  <cp:lastPrinted>2019-03-19T12:27:02Z</cp:lastPrinted>
  <dcterms:created xsi:type="dcterms:W3CDTF">2009-04-08T07:15:50Z</dcterms:created>
  <dcterms:modified xsi:type="dcterms:W3CDTF">2021-05-31T11:08:39Z</dcterms:modified>
</cp:coreProperties>
</file>